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araliotas\Documents\"/>
    </mc:Choice>
  </mc:AlternateContent>
  <xr:revisionPtr revIDLastSave="0" documentId="8_{FC669F9C-5194-4E76-A0FD-D81F32D83063}" xr6:coauthVersionLast="45" xr6:coauthVersionMax="45" xr10:uidLastSave="{00000000-0000-0000-0000-000000000000}"/>
  <bookViews>
    <workbookView xWindow="-120" yWindow="-120" windowWidth="38640" windowHeight="21120" activeTab="12" xr2:uid="{0B7DC348-B496-45B9-BD48-384A78300412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Σύνολο" sheetId="13" r:id="rId13"/>
  </sheets>
  <definedNames>
    <definedName name="Excel_BuiltIn__FilterDatabase" localSheetId="1">'2'!$A$3:$P$70</definedName>
    <definedName name="_xlnm.Print_Area" localSheetId="1">'2'!$A$1:$P$72</definedName>
    <definedName name="_xlnm.Print_Titles" localSheetId="1">'2'!$3:$3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9" i="13" l="1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N70" i="13"/>
  <c r="L70" i="13"/>
  <c r="K70" i="13"/>
  <c r="J70" i="13"/>
  <c r="I70" i="13"/>
  <c r="H70" i="13"/>
  <c r="G70" i="13"/>
  <c r="F70" i="13"/>
  <c r="E70" i="13"/>
  <c r="D70" i="13"/>
  <c r="C70" i="13"/>
  <c r="B70" i="13"/>
  <c r="N70" i="12"/>
  <c r="L70" i="12"/>
  <c r="K70" i="12"/>
  <c r="J70" i="12"/>
  <c r="I70" i="12"/>
  <c r="H70" i="12"/>
  <c r="G70" i="12"/>
  <c r="F70" i="12"/>
  <c r="D70" i="12"/>
  <c r="C70" i="12"/>
  <c r="B70" i="12"/>
  <c r="P69" i="12"/>
  <c r="P68" i="12"/>
  <c r="E67" i="12"/>
  <c r="P67" i="12" s="1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E51" i="12"/>
  <c r="P51" i="12" s="1"/>
  <c r="P50" i="12"/>
  <c r="P49" i="12"/>
  <c r="P48" i="12"/>
  <c r="P47" i="12"/>
  <c r="P46" i="12"/>
  <c r="P45" i="12"/>
  <c r="P44" i="12"/>
  <c r="E43" i="12"/>
  <c r="P43" i="12" s="1"/>
  <c r="P42" i="12"/>
  <c r="P41" i="12"/>
  <c r="P40" i="12"/>
  <c r="P39" i="12"/>
  <c r="P38" i="12"/>
  <c r="P37" i="12"/>
  <c r="P36" i="12"/>
  <c r="P35" i="12"/>
  <c r="P34" i="12"/>
  <c r="E33" i="12"/>
  <c r="P33" i="12" s="1"/>
  <c r="P32" i="12"/>
  <c r="E31" i="12"/>
  <c r="P31" i="12" s="1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E5" i="12"/>
  <c r="E70" i="12" s="1"/>
  <c r="P4" i="12"/>
  <c r="P70" i="12" s="1"/>
  <c r="N70" i="11"/>
  <c r="L70" i="11"/>
  <c r="K70" i="11"/>
  <c r="J70" i="11"/>
  <c r="I70" i="11"/>
  <c r="H70" i="11"/>
  <c r="G70" i="11"/>
  <c r="F70" i="11"/>
  <c r="D70" i="11"/>
  <c r="C70" i="11"/>
  <c r="B70" i="11"/>
  <c r="P69" i="11"/>
  <c r="P68" i="11"/>
  <c r="E67" i="11"/>
  <c r="P67" i="11" s="1"/>
  <c r="P66" i="11"/>
  <c r="P65" i="11"/>
  <c r="P64" i="11"/>
  <c r="P63" i="11"/>
  <c r="P62" i="11"/>
  <c r="P61" i="11"/>
  <c r="P60" i="11"/>
  <c r="P59" i="11"/>
  <c r="E58" i="11"/>
  <c r="P58" i="11" s="1"/>
  <c r="P57" i="11"/>
  <c r="P56" i="11"/>
  <c r="P55" i="11"/>
  <c r="P54" i="11"/>
  <c r="E53" i="11"/>
  <c r="P53" i="11" s="1"/>
  <c r="P52" i="11"/>
  <c r="E51" i="11"/>
  <c r="P51" i="11" s="1"/>
  <c r="P50" i="11"/>
  <c r="P49" i="11"/>
  <c r="P48" i="11"/>
  <c r="P47" i="11"/>
  <c r="E47" i="11"/>
  <c r="P46" i="11"/>
  <c r="E46" i="11"/>
  <c r="P45" i="11"/>
  <c r="E45" i="11"/>
  <c r="P44" i="11"/>
  <c r="E43" i="11"/>
  <c r="P43" i="11" s="1"/>
  <c r="P42" i="11"/>
  <c r="P41" i="11"/>
  <c r="P40" i="11"/>
  <c r="P39" i="11"/>
  <c r="P38" i="11"/>
  <c r="P37" i="11"/>
  <c r="P36" i="11"/>
  <c r="P35" i="11"/>
  <c r="P34" i="11"/>
  <c r="P33" i="11"/>
  <c r="E33" i="11"/>
  <c r="P32" i="11"/>
  <c r="E31" i="11"/>
  <c r="P31" i="11" s="1"/>
  <c r="E30" i="11"/>
  <c r="P30" i="11" s="1"/>
  <c r="P29" i="11"/>
  <c r="P28" i="11"/>
  <c r="P27" i="11"/>
  <c r="P26" i="11"/>
  <c r="P25" i="11"/>
  <c r="E24" i="11"/>
  <c r="P24" i="11" s="1"/>
  <c r="P23" i="11"/>
  <c r="P22" i="11"/>
  <c r="E21" i="11"/>
  <c r="P21" i="11" s="1"/>
  <c r="P20" i="11"/>
  <c r="P19" i="11"/>
  <c r="P18" i="11"/>
  <c r="P17" i="11"/>
  <c r="P16" i="11"/>
  <c r="P15" i="11"/>
  <c r="P14" i="11"/>
  <c r="P13" i="11"/>
  <c r="P12" i="11"/>
  <c r="E11" i="11"/>
  <c r="P11" i="11" s="1"/>
  <c r="E10" i="11"/>
  <c r="P10" i="11" s="1"/>
  <c r="P9" i="11"/>
  <c r="P8" i="11"/>
  <c r="P7" i="11"/>
  <c r="P6" i="11"/>
  <c r="P5" i="11"/>
  <c r="E5" i="11"/>
  <c r="E70" i="11" s="1"/>
  <c r="P4" i="11"/>
  <c r="N70" i="10"/>
  <c r="L70" i="10"/>
  <c r="K70" i="10"/>
  <c r="J70" i="10"/>
  <c r="I70" i="10"/>
  <c r="H70" i="10"/>
  <c r="G70" i="10"/>
  <c r="F70" i="10"/>
  <c r="D70" i="10"/>
  <c r="C70" i="10"/>
  <c r="B70" i="10"/>
  <c r="P69" i="10"/>
  <c r="P68" i="10"/>
  <c r="E67" i="10"/>
  <c r="P67" i="10" s="1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E53" i="10"/>
  <c r="P52" i="10"/>
  <c r="P51" i="10"/>
  <c r="E51" i="10"/>
  <c r="P50" i="10"/>
  <c r="P49" i="10"/>
  <c r="P48" i="10"/>
  <c r="P47" i="10"/>
  <c r="P46" i="10"/>
  <c r="E46" i="10"/>
  <c r="P45" i="10"/>
  <c r="P44" i="10"/>
  <c r="P43" i="10"/>
  <c r="E43" i="10"/>
  <c r="P42" i="10"/>
  <c r="P41" i="10"/>
  <c r="P40" i="10"/>
  <c r="P39" i="10"/>
  <c r="P38" i="10"/>
  <c r="P37" i="10"/>
  <c r="P36" i="10"/>
  <c r="P35" i="10"/>
  <c r="P34" i="10"/>
  <c r="E33" i="10"/>
  <c r="P33" i="10" s="1"/>
  <c r="P32" i="10"/>
  <c r="P31" i="10"/>
  <c r="E31" i="10"/>
  <c r="P30" i="10"/>
  <c r="E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E10" i="10"/>
  <c r="P10" i="10" s="1"/>
  <c r="P9" i="10"/>
  <c r="P8" i="10"/>
  <c r="P7" i="10"/>
  <c r="P6" i="10"/>
  <c r="P5" i="10"/>
  <c r="E5" i="10"/>
  <c r="E70" i="10" s="1"/>
  <c r="P4" i="10"/>
  <c r="N70" i="9"/>
  <c r="L70" i="9"/>
  <c r="K70" i="9"/>
  <c r="J70" i="9"/>
  <c r="I70" i="9"/>
  <c r="H70" i="9"/>
  <c r="G70" i="9"/>
  <c r="F70" i="9"/>
  <c r="D70" i="9"/>
  <c r="C70" i="9"/>
  <c r="B70" i="9"/>
  <c r="P69" i="9"/>
  <c r="P68" i="9"/>
  <c r="E67" i="9"/>
  <c r="P67" i="9" s="1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E53" i="9"/>
  <c r="P52" i="9"/>
  <c r="P51" i="9"/>
  <c r="E51" i="9"/>
  <c r="P50" i="9"/>
  <c r="P49" i="9"/>
  <c r="P48" i="9"/>
  <c r="P47" i="9"/>
  <c r="P46" i="9"/>
  <c r="E46" i="9"/>
  <c r="P45" i="9"/>
  <c r="P44" i="9"/>
  <c r="E43" i="9"/>
  <c r="P43" i="9" s="1"/>
  <c r="P42" i="9"/>
  <c r="P41" i="9"/>
  <c r="P40" i="9"/>
  <c r="P39" i="9"/>
  <c r="P38" i="9"/>
  <c r="P37" i="9"/>
  <c r="P36" i="9"/>
  <c r="P35" i="9"/>
  <c r="P34" i="9"/>
  <c r="E33" i="9"/>
  <c r="P33" i="9" s="1"/>
  <c r="P32" i="9"/>
  <c r="P31" i="9"/>
  <c r="E31" i="9"/>
  <c r="P30" i="9"/>
  <c r="E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E10" i="9"/>
  <c r="P9" i="9"/>
  <c r="P8" i="9"/>
  <c r="P7" i="9"/>
  <c r="P6" i="9"/>
  <c r="E5" i="9"/>
  <c r="P5" i="9" s="1"/>
  <c r="P4" i="9"/>
  <c r="N70" i="8"/>
  <c r="L70" i="8"/>
  <c r="K70" i="8"/>
  <c r="J70" i="8"/>
  <c r="I70" i="8"/>
  <c r="H70" i="8"/>
  <c r="G70" i="8"/>
  <c r="F70" i="8"/>
  <c r="D70" i="8"/>
  <c r="B70" i="8"/>
  <c r="P69" i="8"/>
  <c r="P68" i="8"/>
  <c r="E67" i="8"/>
  <c r="P67" i="8" s="1"/>
  <c r="P66" i="8"/>
  <c r="P65" i="8"/>
  <c r="P64" i="8"/>
  <c r="P63" i="8"/>
  <c r="P62" i="8"/>
  <c r="P61" i="8"/>
  <c r="P60" i="8"/>
  <c r="P59" i="8"/>
  <c r="E58" i="8"/>
  <c r="P58" i="8" s="1"/>
  <c r="P57" i="8"/>
  <c r="P56" i="8"/>
  <c r="P55" i="8"/>
  <c r="P54" i="8"/>
  <c r="E53" i="8"/>
  <c r="P53" i="8" s="1"/>
  <c r="P52" i="8"/>
  <c r="E51" i="8"/>
  <c r="P51" i="8" s="1"/>
  <c r="P50" i="8"/>
  <c r="P49" i="8"/>
  <c r="P48" i="8"/>
  <c r="P47" i="8"/>
  <c r="P46" i="8"/>
  <c r="P45" i="8"/>
  <c r="P44" i="8"/>
  <c r="P43" i="8"/>
  <c r="E43" i="8"/>
  <c r="P42" i="8"/>
  <c r="P41" i="8"/>
  <c r="P40" i="8"/>
  <c r="P39" i="8"/>
  <c r="P38" i="8"/>
  <c r="P37" i="8"/>
  <c r="P36" i="8"/>
  <c r="P35" i="8"/>
  <c r="P34" i="8"/>
  <c r="E33" i="8"/>
  <c r="P33" i="8" s="1"/>
  <c r="P32" i="8"/>
  <c r="P31" i="8"/>
  <c r="E31" i="8"/>
  <c r="E70" i="8" s="1"/>
  <c r="P30" i="8"/>
  <c r="E30" i="8"/>
  <c r="P29" i="8"/>
  <c r="P28" i="8"/>
  <c r="P27" i="8"/>
  <c r="P26" i="8"/>
  <c r="P25" i="8"/>
  <c r="P24" i="8"/>
  <c r="P23" i="8"/>
  <c r="P22" i="8"/>
  <c r="C22" i="8"/>
  <c r="C70" i="8" s="1"/>
  <c r="P21" i="8"/>
  <c r="P20" i="8"/>
  <c r="P19" i="8"/>
  <c r="P18" i="8"/>
  <c r="P17" i="8"/>
  <c r="P16" i="8"/>
  <c r="P15" i="8"/>
  <c r="P14" i="8"/>
  <c r="P13" i="8"/>
  <c r="P12" i="8"/>
  <c r="C12" i="8"/>
  <c r="P11" i="8"/>
  <c r="E11" i="8"/>
  <c r="P10" i="8"/>
  <c r="E10" i="8"/>
  <c r="P9" i="8"/>
  <c r="P8" i="8"/>
  <c r="P7" i="8"/>
  <c r="P6" i="8"/>
  <c r="P5" i="8"/>
  <c r="P4" i="8"/>
  <c r="N70" i="7"/>
  <c r="L70" i="7"/>
  <c r="K70" i="7"/>
  <c r="J70" i="7"/>
  <c r="I70" i="7"/>
  <c r="H70" i="7"/>
  <c r="G70" i="7"/>
  <c r="F70" i="7"/>
  <c r="D70" i="7"/>
  <c r="C70" i="7"/>
  <c r="B70" i="7"/>
  <c r="P69" i="7"/>
  <c r="P68" i="7"/>
  <c r="P67" i="7"/>
  <c r="E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E53" i="7"/>
  <c r="P53" i="7" s="1"/>
  <c r="P52" i="7"/>
  <c r="E51" i="7"/>
  <c r="P51" i="7" s="1"/>
  <c r="P50" i="7"/>
  <c r="P49" i="7"/>
  <c r="P48" i="7"/>
  <c r="P47" i="7"/>
  <c r="P46" i="7"/>
  <c r="P45" i="7"/>
  <c r="P44" i="7"/>
  <c r="E43" i="7"/>
  <c r="P43" i="7" s="1"/>
  <c r="P42" i="7"/>
  <c r="P41" i="7"/>
  <c r="P40" i="7"/>
  <c r="P39" i="7"/>
  <c r="P38" i="7"/>
  <c r="P37" i="7"/>
  <c r="P36" i="7"/>
  <c r="P35" i="7"/>
  <c r="P34" i="7"/>
  <c r="E33" i="7"/>
  <c r="P33" i="7" s="1"/>
  <c r="P32" i="7"/>
  <c r="E31" i="7"/>
  <c r="P31" i="7" s="1"/>
  <c r="E30" i="7"/>
  <c r="P30" i="7" s="1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E10" i="7"/>
  <c r="P9" i="7"/>
  <c r="P8" i="7"/>
  <c r="P7" i="7"/>
  <c r="P6" i="7"/>
  <c r="E5" i="7"/>
  <c r="P5" i="7" s="1"/>
  <c r="P4" i="7"/>
  <c r="N70" i="6"/>
  <c r="L70" i="6"/>
  <c r="K70" i="6"/>
  <c r="J70" i="6"/>
  <c r="I70" i="6"/>
  <c r="H70" i="6"/>
  <c r="G70" i="6"/>
  <c r="F70" i="6"/>
  <c r="D70" i="6"/>
  <c r="C70" i="6"/>
  <c r="B70" i="6"/>
  <c r="P69" i="6"/>
  <c r="P68" i="6"/>
  <c r="P67" i="6"/>
  <c r="E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E51" i="6"/>
  <c r="P50" i="6"/>
  <c r="P49" i="6"/>
  <c r="P48" i="6"/>
  <c r="P47" i="6"/>
  <c r="E46" i="6"/>
  <c r="P46" i="6" s="1"/>
  <c r="P45" i="6"/>
  <c r="P44" i="6"/>
  <c r="P43" i="6"/>
  <c r="E43" i="6"/>
  <c r="P42" i="6"/>
  <c r="P41" i="6"/>
  <c r="P40" i="6"/>
  <c r="P39" i="6"/>
  <c r="P38" i="6"/>
  <c r="P37" i="6"/>
  <c r="P36" i="6"/>
  <c r="P35" i="6"/>
  <c r="P34" i="6"/>
  <c r="E33" i="6"/>
  <c r="P33" i="6" s="1"/>
  <c r="P32" i="6"/>
  <c r="E31" i="6"/>
  <c r="P31" i="6" s="1"/>
  <c r="E30" i="6"/>
  <c r="E70" i="6" s="1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E10" i="6"/>
  <c r="P9" i="6"/>
  <c r="P8" i="6"/>
  <c r="P7" i="6"/>
  <c r="P6" i="6"/>
  <c r="P5" i="6"/>
  <c r="P4" i="6"/>
  <c r="N70" i="5"/>
  <c r="L70" i="5"/>
  <c r="K70" i="5"/>
  <c r="J70" i="5"/>
  <c r="I70" i="5"/>
  <c r="H70" i="5"/>
  <c r="G70" i="5"/>
  <c r="F70" i="5"/>
  <c r="E70" i="5"/>
  <c r="D70" i="5"/>
  <c r="C70" i="5"/>
  <c r="B70" i="5"/>
  <c r="P69" i="5"/>
  <c r="P68" i="5"/>
  <c r="E67" i="5"/>
  <c r="P67" i="5" s="1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E53" i="5"/>
  <c r="P52" i="5"/>
  <c r="P51" i="5"/>
  <c r="E51" i="5"/>
  <c r="P50" i="5"/>
  <c r="P49" i="5"/>
  <c r="P48" i="5"/>
  <c r="P47" i="5"/>
  <c r="P46" i="5"/>
  <c r="E46" i="5"/>
  <c r="P45" i="5"/>
  <c r="P44" i="5"/>
  <c r="P43" i="5"/>
  <c r="E43" i="5"/>
  <c r="P42" i="5"/>
  <c r="P41" i="5"/>
  <c r="P40" i="5"/>
  <c r="P39" i="5"/>
  <c r="P38" i="5"/>
  <c r="P37" i="5"/>
  <c r="P36" i="5"/>
  <c r="P35" i="5"/>
  <c r="P34" i="5"/>
  <c r="E33" i="5"/>
  <c r="P33" i="5" s="1"/>
  <c r="P32" i="5"/>
  <c r="E31" i="5"/>
  <c r="P31" i="5" s="1"/>
  <c r="P30" i="5"/>
  <c r="E30" i="5"/>
  <c r="P29" i="5"/>
  <c r="P28" i="5"/>
  <c r="P27" i="5"/>
  <c r="E27" i="5"/>
  <c r="P26" i="5"/>
  <c r="P25" i="5"/>
  <c r="P24" i="5"/>
  <c r="P23" i="5"/>
  <c r="P22" i="5"/>
  <c r="P21" i="5"/>
  <c r="E21" i="5"/>
  <c r="P20" i="5"/>
  <c r="P19" i="5"/>
  <c r="P18" i="5"/>
  <c r="P17" i="5"/>
  <c r="P16" i="5"/>
  <c r="P15" i="5"/>
  <c r="P14" i="5"/>
  <c r="P13" i="5"/>
  <c r="P12" i="5"/>
  <c r="P11" i="5"/>
  <c r="E10" i="5"/>
  <c r="P10" i="5" s="1"/>
  <c r="P9" i="5"/>
  <c r="P8" i="5"/>
  <c r="P7" i="5"/>
  <c r="P6" i="5"/>
  <c r="P5" i="5"/>
  <c r="P4" i="5"/>
  <c r="N70" i="4"/>
  <c r="L70" i="4"/>
  <c r="K70" i="4"/>
  <c r="J70" i="4"/>
  <c r="I70" i="4"/>
  <c r="H70" i="4"/>
  <c r="G70" i="4"/>
  <c r="F70" i="4"/>
  <c r="D70" i="4"/>
  <c r="C70" i="4"/>
  <c r="B70" i="4"/>
  <c r="P69" i="4"/>
  <c r="P68" i="4"/>
  <c r="E67" i="4"/>
  <c r="P67" i="4" s="1"/>
  <c r="P66" i="4"/>
  <c r="P65" i="4"/>
  <c r="P64" i="4"/>
  <c r="P63" i="4"/>
  <c r="P62" i="4"/>
  <c r="P61" i="4"/>
  <c r="P60" i="4"/>
  <c r="P59" i="4"/>
  <c r="E58" i="4"/>
  <c r="P58" i="4" s="1"/>
  <c r="P57" i="4"/>
  <c r="P56" i="4"/>
  <c r="P55" i="4"/>
  <c r="P54" i="4"/>
  <c r="P53" i="4"/>
  <c r="E53" i="4"/>
  <c r="P52" i="4"/>
  <c r="E51" i="4"/>
  <c r="P51" i="4" s="1"/>
  <c r="P50" i="4"/>
  <c r="P49" i="4"/>
  <c r="P48" i="4"/>
  <c r="P47" i="4"/>
  <c r="E46" i="4"/>
  <c r="P46" i="4" s="1"/>
  <c r="P45" i="4"/>
  <c r="P44" i="4"/>
  <c r="P43" i="4"/>
  <c r="E43" i="4"/>
  <c r="P42" i="4"/>
  <c r="P41" i="4"/>
  <c r="P40" i="4"/>
  <c r="P39" i="4"/>
  <c r="P38" i="4"/>
  <c r="P37" i="4"/>
  <c r="P36" i="4"/>
  <c r="P35" i="4"/>
  <c r="P34" i="4"/>
  <c r="E33" i="4"/>
  <c r="P33" i="4" s="1"/>
  <c r="P32" i="4"/>
  <c r="E31" i="4"/>
  <c r="P31" i="4" s="1"/>
  <c r="E30" i="4"/>
  <c r="P30" i="4" s="1"/>
  <c r="P29" i="4"/>
  <c r="P28" i="4"/>
  <c r="P27" i="4"/>
  <c r="P26" i="4"/>
  <c r="P25" i="4"/>
  <c r="P24" i="4"/>
  <c r="P23" i="4"/>
  <c r="P22" i="4"/>
  <c r="E21" i="4"/>
  <c r="E70" i="4" s="1"/>
  <c r="P20" i="4"/>
  <c r="P19" i="4"/>
  <c r="P18" i="4"/>
  <c r="P17" i="4"/>
  <c r="P16" i="4"/>
  <c r="P15" i="4"/>
  <c r="P14" i="4"/>
  <c r="P13" i="4"/>
  <c r="P12" i="4"/>
  <c r="P11" i="4"/>
  <c r="P10" i="4"/>
  <c r="E10" i="4"/>
  <c r="P9" i="4"/>
  <c r="P8" i="4"/>
  <c r="P7" i="4"/>
  <c r="P6" i="4"/>
  <c r="P5" i="4"/>
  <c r="B4" i="4"/>
  <c r="P4" i="4" s="1"/>
  <c r="N70" i="3"/>
  <c r="L70" i="3"/>
  <c r="K70" i="3"/>
  <c r="J70" i="3"/>
  <c r="I70" i="3"/>
  <c r="H70" i="3"/>
  <c r="G70" i="3"/>
  <c r="F70" i="3"/>
  <c r="D70" i="3"/>
  <c r="C70" i="3"/>
  <c r="B70" i="3"/>
  <c r="P69" i="3"/>
  <c r="P68" i="3"/>
  <c r="E67" i="3"/>
  <c r="P67" i="3" s="1"/>
  <c r="P66" i="3"/>
  <c r="P65" i="3"/>
  <c r="P64" i="3"/>
  <c r="P63" i="3"/>
  <c r="P62" i="3"/>
  <c r="P61" i="3"/>
  <c r="P60" i="3"/>
  <c r="P59" i="3"/>
  <c r="E58" i="3"/>
  <c r="P58" i="3" s="1"/>
  <c r="P57" i="3"/>
  <c r="P56" i="3"/>
  <c r="P55" i="3"/>
  <c r="P54" i="3"/>
  <c r="P53" i="3"/>
  <c r="P52" i="3"/>
  <c r="P51" i="3"/>
  <c r="E51" i="3"/>
  <c r="P50" i="3"/>
  <c r="P49" i="3"/>
  <c r="P48" i="3"/>
  <c r="P47" i="3"/>
  <c r="P46" i="3"/>
  <c r="E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E33" i="3"/>
  <c r="P32" i="3"/>
  <c r="E31" i="3"/>
  <c r="E70" i="3" s="1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N70" i="2"/>
  <c r="L70" i="2"/>
  <c r="K70" i="2"/>
  <c r="J70" i="2"/>
  <c r="I70" i="2"/>
  <c r="H70" i="2"/>
  <c r="G70" i="2"/>
  <c r="E70" i="2"/>
  <c r="D70" i="2"/>
  <c r="C70" i="2"/>
  <c r="B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70" i="2" s="1"/>
  <c r="N70" i="1"/>
  <c r="L70" i="1"/>
  <c r="K70" i="1"/>
  <c r="J70" i="1"/>
  <c r="I70" i="1"/>
  <c r="H70" i="1"/>
  <c r="G70" i="1"/>
  <c r="E70" i="1"/>
  <c r="D70" i="1"/>
  <c r="C70" i="1"/>
  <c r="B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70" i="1" s="1"/>
  <c r="P4" i="13" l="1"/>
  <c r="P70" i="13" s="1"/>
  <c r="P70" i="11"/>
  <c r="P70" i="10"/>
  <c r="P70" i="9"/>
  <c r="E70" i="9"/>
  <c r="P70" i="8"/>
  <c r="P70" i="7"/>
  <c r="E70" i="7"/>
  <c r="P30" i="6"/>
  <c r="P70" i="6" s="1"/>
  <c r="P70" i="5"/>
  <c r="P21" i="4"/>
  <c r="P70" i="4" s="1"/>
  <c r="P31" i="3"/>
  <c r="P70" i="3" s="1"/>
</calcChain>
</file>

<file path=xl/sharedStrings.xml><?xml version="1.0" encoding="utf-8"?>
<sst xmlns="http://schemas.openxmlformats.org/spreadsheetml/2006/main" count="1092" uniqueCount="96">
  <si>
    <t>ΠΙΝΑΚΑΣ 1α: ΑΣΑ &amp; ΠΡΑΣΙΝΟ (kg) ΔΗΜΩΝ ΣΤΟΝ ΕΔΣΝΑ - Συνολικές ποσότητες Ιανουάριος</t>
  </si>
  <si>
    <t>Στοιχεία ΕΔΣΝΑ</t>
  </si>
  <si>
    <t>Στοιχεία ΕΕΑΑ</t>
  </si>
  <si>
    <t>ΔΗΜΟΣ</t>
  </si>
  <si>
    <t>ΠΡΟΣ ΧΥΤΑ με ιδιόκτητα οχήματα Δήμων</t>
  </si>
  <si>
    <t xml:space="preserve">ΠΡΟΣ ΧΥΤΑ με οχήματα ιδιωτών </t>
  </si>
  <si>
    <t>ΠΡΟΣ ΧΥΤΑ ΑΠΟ ΤΣΜΑ με οχήματα ΕΔΣΝΑ</t>
  </si>
  <si>
    <t>ΠΡΟΣ ΣΜΑ ΣΧΙΣΤΟΥ</t>
  </si>
  <si>
    <t>ΠΡΟΣ ΣΜΑ ΕΛΑΙΩΝΑ</t>
  </si>
  <si>
    <t>ΠΡΟΣ ΕΜΑ ΑΠΟΡΡΙΜΜΑ-ΤΑ</t>
  </si>
  <si>
    <t>ΠΡΟΣ ΕΜΑ ΠΡΑΣΙΝΑ</t>
  </si>
  <si>
    <t>ΠΡΟΣ ΕΜΑ ΟΡΓΑΝΙΚΑ (ΚΑΦΕ ΚΑΔΟΣ)</t>
  </si>
  <si>
    <t>ΠΡΟΣ ΕΜΑ ΛΑΪΚΕΣ ΑΓΟΡΕΣ</t>
  </si>
  <si>
    <t>ΠΡΟΣ ΕΜΑ ΑΝΑΚΥ-ΚΛΩΣΗ (ΜΠΛΕ ΚΑΔΟΣ)</t>
  </si>
  <si>
    <t>ΠΡΟΓΡ. ΑΝΑΚΥΚΛ. ΧΑΡΤΙΟΥ</t>
  </si>
  <si>
    <t>ΠΙΣΤΟΠΟΙΗΜΕΝΟ ΠΑΡΑΓΟΜΕΝΟ ΥΠΟΛΕΙΜΜΑ ΑΠΟ ΚΔΑΥ</t>
  </si>
  <si>
    <t xml:space="preserve">ΣΥΝΟΛΟ  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</si>
  <si>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</si>
  <si>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</si>
  <si>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</si>
  <si>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</si>
  <si>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</si>
  <si>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</si>
  <si>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</si>
  <si>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</si>
  <si>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</si>
  <si>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</si>
  <si>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</si>
  <si>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</si>
  <si>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</si>
  <si>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ΒΡΙΛΗΣΣΙΩΝ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</si>
  <si>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</si>
  <si>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</si>
  <si>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</si>
  <si>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</si>
  <si>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</si>
  <si>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</si>
  <si>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</si>
  <si>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</si>
  <si>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</si>
  <si>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</si>
  <si>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</si>
  <si>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</si>
  <si>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</si>
  <si>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</si>
  <si>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</si>
  <si>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</si>
  <si>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</si>
  <si>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</si>
  <si>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</si>
  <si>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 - ΠΕΥΚΗΣ</t>
  </si>
  <si>
    <t>ΔΗΜΟΣ ΜΑΝΔΡΑΣ - ΕΙΔΥΛΛΙΑΣ</t>
  </si>
  <si>
    <t>ΔΗΜΟΣ ΜΑΡΑΘΩΝΑ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</si>
  <si>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</si>
  <si>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</si>
  <si>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</si>
  <si>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</si>
  <si>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</si>
  <si>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</si>
  <si>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</si>
  <si>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</si>
  <si>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</si>
  <si>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</si>
  <si>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</si>
  <si>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</si>
  <si>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</si>
  <si>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</si>
  <si>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</si>
  <si>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</si>
  <si>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</si>
  <si>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</si>
  <si>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ΣΑΛΑΜΙΝΑΣ</t>
  </si>
  <si>
    <t>ΔΗΜΟΣ ΣΑΡΩΝΙΚΟΥ</t>
  </si>
  <si>
    <t>ΔΗΜΟΣ ΣΠΑΤΩΝ - ΑΡΤΕΜΙΔΟΣ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</si>
  <si>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</si>
  <si>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</si>
  <si>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</si>
  <si>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</si>
  <si>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ΦΙΛΟΘΕΗΣ - ΨΥΧΙΚΟΥ</t>
  </si>
  <si>
    <t>ΔΗΜΟΣ ΦΥΛΗΣ</t>
  </si>
  <si>
    <t>ΔΗΜΟΣ ΧΑΙΔΑΡΙΟΥ</t>
  </si>
  <si>
    <t>ΔΗΜΟΣ ΧΑΛΑΝΔΡΙΟΥ</t>
  </si>
  <si>
    <t>ΔΗΜΟΣ ΩΡΩΠΟΥ</t>
  </si>
  <si>
    <t>Γενικά Σύνολα Δήμων Περιφέρειας  Αττικής</t>
  </si>
  <si>
    <t>ΠΙΝΑΚΑΣ 1α: ΑΣΑ &amp; ΠΡΑΣΙΝΟ (kg) ΔΗΜΩΝ ΣΤΟΝ ΕΔΣΝΑ - Συνολικές ποσότητες Φεβρουάριος</t>
  </si>
  <si>
    <t>ΠΙΝΑΚΑΣ 1α: ΑΣΑ &amp; ΠΡΑΣΙΝΟ (kg) ΔΗΜΩΝ ΣΤΟΝ ΕΔΣΝΑ - Συνολικές ποσότητες Μάρτιος</t>
  </si>
  <si>
    <t>ΠΙΝΑΚΑΣ 1α: ΑΣΑ &amp; ΠΡΑΣΙΝΟ (kg) ΔΗΜΩΝ ΣΤΟΝ ΕΔΣΝΑ - Συνολικές ποσότητες Απρίλιος</t>
  </si>
  <si>
    <t>ΠΙΝΑΚΑΣ 1α: ΑΣΑ &amp; ΠΡΑΣΙΝΟ (kg) ΔΗΜΩΝ ΣΤΟΝ ΕΔΣΝΑ - Συνολικές ποσότητες Mάιος</t>
  </si>
  <si>
    <t>ΠΙΝΑΚΑΣ 1α: ΑΣΑ &amp; ΠΡΑΣΙΝΟ (kg) ΔΗΜΩΝ ΣΤΟΝ ΕΔΣΝΑ - Συνολικές ποσότητες Ιούνιος</t>
  </si>
  <si>
    <t>ΠΙΝΑΚΑΣ 1α: ΑΣΑ &amp; ΠΡΑΣΙΝΟ (kg) ΔΗΜΩΝ ΣΤΟΝ ΕΔΣΝΑ - Συνολικές ποσότητες Ιούλιος</t>
  </si>
  <si>
    <t>ΠΙΝΑΚΑΣ 1α: ΑΣΑ &amp; ΠΡΑΣΙΝΟ (kg) ΔΗΜΩΝ ΣΤΟΝ ΕΔΣΝΑ - Συνολικές ποσότητες Αύγουστος</t>
  </si>
  <si>
    <t>ΠΙΝΑΚΑΣ 1α: ΑΣΑ &amp; ΠΡΑΣΙΝΟ (kg) ΔΗΜΩΝ ΣΤΟΝ ΕΔΣΝΑ - Συνολικές ποσότητες Σεπτέμβριος</t>
  </si>
  <si>
    <t>ΠΙΝΑΚΑΣ 1α: ΑΣΑ &amp; ΠΡΑΣΙΝΟ (kg) ΔΗΜΩΝ ΣΤΟΝ ΕΔΣΝΑ - Συνολικές ποσότητες Οκτώβριος</t>
  </si>
  <si>
    <t>ΠΙΝΑΚΑΣ 1α: ΑΣΑ &amp; ΠΡΑΣΙΝΟ (kg) ΔΗΜΩΝ ΣΤΟΝ ΕΔΣΝΑ - Συνολικές ποσότητες Νοέμβριος</t>
  </si>
  <si>
    <t>ΠΙΝΑΚΑΣ 1α: ΑΣΑ &amp; ΠΡΑΣΙΝΟ (kg) ΔΗΜΩΝ ΣΤΟΝ ΕΔΣΝΑ - Συνολικές ποσότητες Δεκέμβριος</t>
  </si>
  <si>
    <t>ΠΙΝΑΚΑΣ 1α: ΑΣΑ &amp; ΠΡΑΣΙΝΟ (kg) ΔΗΜΩΝ ΣΤΟΝ ΕΔΣΝΑ - Συνολικές Ποσότητες Έτους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</si>
</sst>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mmmm\ d&quot;, &quot;yyyy"/>
  </numFmts>
  <fonts count="12" x14ac:knownFonts="1">
    <font>
      <sz val="10"/>
      <color indexed="8"/>
      <name val="Arial"/>
    </font>
    <font>
      <sz val="14"/>
      <color indexed="8"/>
      <name val="Arial"/>
      <family val="2"/>
    </font>
    <font>
      <b/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4">
    <xf numFmtId="0" fontId="0" fillId="0" borderId="0" xfId="0">
      <alignment vertical="top"/>
    </xf>
    <xf numFmtId="0" fontId="0" fillId="0" borderId="0" xfId="0" applyAlignment="1" applyProtection="1">
      <alignment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0" fontId="0" fillId="0" borderId="11" xfId="0" applyBorder="1" applyAlignment="1" applyProtection="1">
      <alignment vertical="center" wrapText="1"/>
      <protection locked="0"/>
    </xf>
    <xf numFmtId="3" fontId="0" fillId="0" borderId="7" xfId="0" applyNumberFormat="1" applyBorder="1">
      <alignment vertical="top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 wrapText="1"/>
    </xf>
    <xf numFmtId="3" fontId="0" fillId="0" borderId="7" xfId="0" applyNumberFormat="1" applyBorder="1" applyAlignment="1" applyProtection="1">
      <alignment vertical="center" wrapText="1"/>
      <protection locked="0"/>
    </xf>
    <xf numFmtId="3" fontId="10" fillId="0" borderId="7" xfId="0" applyNumberFormat="1" applyFont="1" applyBorder="1" applyAlignment="1">
      <alignment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0" fillId="0" borderId="0" xfId="0" applyNumberFormat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3" fontId="10" fillId="2" borderId="7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3" fontId="1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3" fontId="10" fillId="2" borderId="14" xfId="0" applyNumberFormat="1" applyFont="1" applyFill="1" applyBorder="1" applyAlignment="1" applyProtection="1">
      <alignment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4" fillId="2" borderId="9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3" fontId="0" fillId="0" borderId="7" xfId="0" applyNumberFormat="1" applyBorder="1" applyAlignment="1">
      <alignment horizontal="right" vertical="center"/>
    </xf>
    <xf numFmtId="3" fontId="3" fillId="0" borderId="11" xfId="0" applyNumberFormat="1" applyFont="1" applyBorder="1" applyAlignment="1">
      <alignment vertical="center" wrapText="1"/>
    </xf>
    <xf numFmtId="3" fontId="0" fillId="0" borderId="1" xfId="0" applyNumberFormat="1" applyBorder="1" applyAlignment="1" applyProtection="1">
      <alignment vertical="center" wrapText="1"/>
      <protection locked="0"/>
    </xf>
    <xf numFmtId="3" fontId="10" fillId="0" borderId="12" xfId="0" applyNumberFormat="1" applyFont="1" applyBorder="1" applyAlignment="1">
      <alignment vertical="center" wrapText="1"/>
    </xf>
    <xf numFmtId="0" fontId="0" fillId="5" borderId="0" xfId="0" applyFill="1" applyAlignment="1" applyProtection="1">
      <alignment vertical="center" wrapText="1"/>
      <protection locked="0"/>
    </xf>
    <xf numFmtId="0" fontId="3" fillId="0" borderId="12" xfId="0" applyFont="1" applyBorder="1" applyAlignment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  <protection locked="0"/>
    </xf>
    <xf numFmtId="3" fontId="3" fillId="0" borderId="0" xfId="0" applyNumberFormat="1" applyFont="1" applyAlignment="1">
      <alignment vertical="center" wrapText="1"/>
    </xf>
    <xf numFmtId="0" fontId="0" fillId="6" borderId="1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11" fillId="0" borderId="7" xfId="0" applyNumberFormat="1" applyFont="1" applyBorder="1" applyAlignment="1">
      <alignment horizontal="right"/>
    </xf>
    <xf numFmtId="3" fontId="10" fillId="4" borderId="7" xfId="0" applyNumberFormat="1" applyFont="1" applyFill="1" applyBorder="1" applyAlignment="1">
      <alignment horizontal="center" vertical="center" wrapText="1"/>
    </xf>
    <xf numFmtId="3" fontId="10" fillId="4" borderId="1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937E-6A19-422E-83D0-839309D2222A}">
  <sheetPr codeName="Sheet2"/>
  <dimension ref="A1:T72"/>
  <sheetViews>
    <sheetView workbookViewId="0">
      <pane xSplit="1" ySplit="3" topLeftCell="B59" activePane="bottomRight" state="frozen"/>
      <selection activeCell="N4" sqref="N4:N69 N3"/>
      <selection pane="topRight" activeCell="N4" sqref="N4:N69 N3"/>
      <selection pane="bottomLeft" activeCell="N4" sqref="N4:N69 N3"/>
      <selection pane="bottomRight" activeCell="A72" sqref="A72:P72"/>
    </sheetView>
  </sheetViews>
  <sheetFormatPr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9" width="9.140625" style="1"/>
    <col min="20" max="20" width="15.42578125" style="1" customWidth="1"/>
    <col min="21" max="256" width="9.14062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5" width="9.140625" style="1"/>
    <col min="276" max="276" width="15.42578125" style="1" customWidth="1"/>
    <col min="277" max="512" width="9.14062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31" width="9.140625" style="1"/>
    <col min="532" max="532" width="15.42578125" style="1" customWidth="1"/>
    <col min="533" max="768" width="9.14062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7" width="9.140625" style="1"/>
    <col min="788" max="788" width="15.42578125" style="1" customWidth="1"/>
    <col min="789" max="1024" width="9.14062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3" width="9.140625" style="1"/>
    <col min="1044" max="1044" width="15.42578125" style="1" customWidth="1"/>
    <col min="1045" max="1280" width="9.14062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9" width="9.140625" style="1"/>
    <col min="1300" max="1300" width="15.42578125" style="1" customWidth="1"/>
    <col min="1301" max="1536" width="9.14062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5" width="9.140625" style="1"/>
    <col min="1556" max="1556" width="15.42578125" style="1" customWidth="1"/>
    <col min="1557" max="1792" width="9.14062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11" width="9.140625" style="1"/>
    <col min="1812" max="1812" width="15.42578125" style="1" customWidth="1"/>
    <col min="1813" max="2048" width="9.14062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7" width="9.140625" style="1"/>
    <col min="2068" max="2068" width="15.42578125" style="1" customWidth="1"/>
    <col min="2069" max="2304" width="9.14062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3" width="9.140625" style="1"/>
    <col min="2324" max="2324" width="15.42578125" style="1" customWidth="1"/>
    <col min="2325" max="2560" width="9.14062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9" width="9.140625" style="1"/>
    <col min="2580" max="2580" width="15.42578125" style="1" customWidth="1"/>
    <col min="2581" max="2816" width="9.14062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5" width="9.140625" style="1"/>
    <col min="2836" max="2836" width="15.42578125" style="1" customWidth="1"/>
    <col min="2837" max="3072" width="9.14062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91" width="9.140625" style="1"/>
    <col min="3092" max="3092" width="15.42578125" style="1" customWidth="1"/>
    <col min="3093" max="3328" width="9.14062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7" width="9.140625" style="1"/>
    <col min="3348" max="3348" width="15.42578125" style="1" customWidth="1"/>
    <col min="3349" max="3584" width="9.14062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3" width="9.140625" style="1"/>
    <col min="3604" max="3604" width="15.42578125" style="1" customWidth="1"/>
    <col min="3605" max="3840" width="9.14062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9" width="9.140625" style="1"/>
    <col min="3860" max="3860" width="15.42578125" style="1" customWidth="1"/>
    <col min="3861" max="4096" width="9.14062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5" width="9.140625" style="1"/>
    <col min="4116" max="4116" width="15.42578125" style="1" customWidth="1"/>
    <col min="4117" max="4352" width="9.14062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71" width="9.140625" style="1"/>
    <col min="4372" max="4372" width="15.42578125" style="1" customWidth="1"/>
    <col min="4373" max="4608" width="9.14062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7" width="9.140625" style="1"/>
    <col min="4628" max="4628" width="15.42578125" style="1" customWidth="1"/>
    <col min="4629" max="4864" width="9.14062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3" width="9.140625" style="1"/>
    <col min="4884" max="4884" width="15.42578125" style="1" customWidth="1"/>
    <col min="4885" max="5120" width="9.14062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9" width="9.140625" style="1"/>
    <col min="5140" max="5140" width="15.42578125" style="1" customWidth="1"/>
    <col min="5141" max="5376" width="9.14062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5" width="9.140625" style="1"/>
    <col min="5396" max="5396" width="15.42578125" style="1" customWidth="1"/>
    <col min="5397" max="5632" width="9.14062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51" width="9.140625" style="1"/>
    <col min="5652" max="5652" width="15.42578125" style="1" customWidth="1"/>
    <col min="5653" max="5888" width="9.14062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7" width="9.140625" style="1"/>
    <col min="5908" max="5908" width="15.42578125" style="1" customWidth="1"/>
    <col min="5909" max="6144" width="9.14062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3" width="9.140625" style="1"/>
    <col min="6164" max="6164" width="15.42578125" style="1" customWidth="1"/>
    <col min="6165" max="6400" width="9.14062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9" width="9.140625" style="1"/>
    <col min="6420" max="6420" width="15.42578125" style="1" customWidth="1"/>
    <col min="6421" max="6656" width="9.14062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5" width="9.140625" style="1"/>
    <col min="6676" max="6676" width="15.42578125" style="1" customWidth="1"/>
    <col min="6677" max="6912" width="9.14062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31" width="9.140625" style="1"/>
    <col min="6932" max="6932" width="15.42578125" style="1" customWidth="1"/>
    <col min="6933" max="7168" width="9.14062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7" width="9.140625" style="1"/>
    <col min="7188" max="7188" width="15.42578125" style="1" customWidth="1"/>
    <col min="7189" max="7424" width="9.14062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3" width="9.140625" style="1"/>
    <col min="7444" max="7444" width="15.42578125" style="1" customWidth="1"/>
    <col min="7445" max="7680" width="9.14062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9" width="9.140625" style="1"/>
    <col min="7700" max="7700" width="15.42578125" style="1" customWidth="1"/>
    <col min="7701" max="7936" width="9.14062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5" width="9.140625" style="1"/>
    <col min="7956" max="7956" width="15.42578125" style="1" customWidth="1"/>
    <col min="7957" max="8192" width="9.14062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11" width="9.140625" style="1"/>
    <col min="8212" max="8212" width="15.42578125" style="1" customWidth="1"/>
    <col min="8213" max="8448" width="9.14062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7" width="9.140625" style="1"/>
    <col min="8468" max="8468" width="15.42578125" style="1" customWidth="1"/>
    <col min="8469" max="8704" width="9.14062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3" width="9.140625" style="1"/>
    <col min="8724" max="8724" width="15.42578125" style="1" customWidth="1"/>
    <col min="8725" max="8960" width="9.14062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9" width="9.140625" style="1"/>
    <col min="8980" max="8980" width="15.42578125" style="1" customWidth="1"/>
    <col min="8981" max="9216" width="9.14062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5" width="9.140625" style="1"/>
    <col min="9236" max="9236" width="15.42578125" style="1" customWidth="1"/>
    <col min="9237" max="9472" width="9.14062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91" width="9.140625" style="1"/>
    <col min="9492" max="9492" width="15.42578125" style="1" customWidth="1"/>
    <col min="9493" max="9728" width="9.14062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7" width="9.140625" style="1"/>
    <col min="9748" max="9748" width="15.42578125" style="1" customWidth="1"/>
    <col min="9749" max="9984" width="9.14062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3" width="9.140625" style="1"/>
    <col min="10004" max="10004" width="15.42578125" style="1" customWidth="1"/>
    <col min="10005" max="10240" width="9.14062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9" width="9.140625" style="1"/>
    <col min="10260" max="10260" width="15.42578125" style="1" customWidth="1"/>
    <col min="10261" max="10496" width="9.14062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5" width="9.140625" style="1"/>
    <col min="10516" max="10516" width="15.42578125" style="1" customWidth="1"/>
    <col min="10517" max="10752" width="9.14062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71" width="9.140625" style="1"/>
    <col min="10772" max="10772" width="15.42578125" style="1" customWidth="1"/>
    <col min="10773" max="11008" width="9.14062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7" width="9.140625" style="1"/>
    <col min="11028" max="11028" width="15.42578125" style="1" customWidth="1"/>
    <col min="11029" max="11264" width="9.14062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3" width="9.140625" style="1"/>
    <col min="11284" max="11284" width="15.42578125" style="1" customWidth="1"/>
    <col min="11285" max="11520" width="9.14062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9" width="9.140625" style="1"/>
    <col min="11540" max="11540" width="15.42578125" style="1" customWidth="1"/>
    <col min="11541" max="11776" width="9.14062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5" width="9.140625" style="1"/>
    <col min="11796" max="11796" width="15.42578125" style="1" customWidth="1"/>
    <col min="11797" max="12032" width="9.14062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51" width="9.140625" style="1"/>
    <col min="12052" max="12052" width="15.42578125" style="1" customWidth="1"/>
    <col min="12053" max="12288" width="9.14062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7" width="9.140625" style="1"/>
    <col min="12308" max="12308" width="15.42578125" style="1" customWidth="1"/>
    <col min="12309" max="12544" width="9.14062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3" width="9.140625" style="1"/>
    <col min="12564" max="12564" width="15.42578125" style="1" customWidth="1"/>
    <col min="12565" max="12800" width="9.14062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9" width="9.140625" style="1"/>
    <col min="12820" max="12820" width="15.42578125" style="1" customWidth="1"/>
    <col min="12821" max="13056" width="9.14062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5" width="9.140625" style="1"/>
    <col min="13076" max="13076" width="15.42578125" style="1" customWidth="1"/>
    <col min="13077" max="13312" width="9.14062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31" width="9.140625" style="1"/>
    <col min="13332" max="13332" width="15.42578125" style="1" customWidth="1"/>
    <col min="13333" max="13568" width="9.14062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7" width="9.140625" style="1"/>
    <col min="13588" max="13588" width="15.42578125" style="1" customWidth="1"/>
    <col min="13589" max="13824" width="9.14062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3" width="9.140625" style="1"/>
    <col min="13844" max="13844" width="15.42578125" style="1" customWidth="1"/>
    <col min="13845" max="14080" width="9.14062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9" width="9.140625" style="1"/>
    <col min="14100" max="14100" width="15.42578125" style="1" customWidth="1"/>
    <col min="14101" max="14336" width="9.14062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5" width="9.140625" style="1"/>
    <col min="14356" max="14356" width="15.42578125" style="1" customWidth="1"/>
    <col min="14357" max="14592" width="9.14062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11" width="9.140625" style="1"/>
    <col min="14612" max="14612" width="15.42578125" style="1" customWidth="1"/>
    <col min="14613" max="14848" width="9.14062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7" width="9.140625" style="1"/>
    <col min="14868" max="14868" width="15.42578125" style="1" customWidth="1"/>
    <col min="14869" max="15104" width="9.14062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3" width="9.140625" style="1"/>
    <col min="15124" max="15124" width="15.42578125" style="1" customWidth="1"/>
    <col min="15125" max="15360" width="9.14062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9" width="9.140625" style="1"/>
    <col min="15380" max="15380" width="15.42578125" style="1" customWidth="1"/>
    <col min="15381" max="15616" width="9.14062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5" width="9.140625" style="1"/>
    <col min="15636" max="15636" width="15.42578125" style="1" customWidth="1"/>
    <col min="15637" max="15872" width="9.14062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91" width="9.140625" style="1"/>
    <col min="15892" max="15892" width="15.42578125" style="1" customWidth="1"/>
    <col min="15893" max="16128" width="9.14062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7" width="9.140625" style="1"/>
    <col min="16148" max="16148" width="15.42578125" style="1" customWidth="1"/>
    <col min="16149" max="16384" width="9.140625" style="1"/>
  </cols>
  <sheetData>
    <row r="1" spans="1:17" ht="48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7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7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7" ht="15" customHeight="1" x14ac:dyDescent="0.2">
      <c r="A4" s="16" t="s">
        <v>17</v>
      </c>
      <c r="B4" s="17">
        <v>840620</v>
      </c>
      <c r="C4" s="18"/>
      <c r="D4" s="19"/>
      <c r="E4" s="20"/>
      <c r="F4" s="20"/>
      <c r="G4" s="19"/>
      <c r="H4" s="21"/>
      <c r="I4" s="19">
        <v>17290</v>
      </c>
      <c r="J4" s="19"/>
      <c r="K4" s="19"/>
      <c r="L4" s="22">
        <v>364</v>
      </c>
      <c r="M4" s="19"/>
      <c r="N4" s="22">
        <v>49042.872579927614</v>
      </c>
      <c r="O4" s="23"/>
      <c r="P4" s="24">
        <f>SUM(B4:N4)</f>
        <v>907316.87257992756</v>
      </c>
      <c r="Q4" s="25"/>
    </row>
    <row r="5" spans="1:17" ht="15" customHeight="1" x14ac:dyDescent="0.2">
      <c r="A5" s="16" t="s">
        <v>18</v>
      </c>
      <c r="B5" s="17">
        <v>917920</v>
      </c>
      <c r="C5" s="18"/>
      <c r="D5" s="19"/>
      <c r="E5" s="20">
        <v>1212950</v>
      </c>
      <c r="F5" s="20"/>
      <c r="G5" s="19"/>
      <c r="H5" s="21">
        <v>62190</v>
      </c>
      <c r="I5" s="19">
        <v>22070</v>
      </c>
      <c r="J5" s="19"/>
      <c r="K5" s="19"/>
      <c r="L5" s="22">
        <v>744</v>
      </c>
      <c r="M5" s="19"/>
      <c r="N5" s="22">
        <v>222126.21493483402</v>
      </c>
      <c r="O5" s="23"/>
      <c r="P5" s="24">
        <f t="shared" ref="P5:P68" si="0">SUM(B5:N5)</f>
        <v>2438000.2149348338</v>
      </c>
    </row>
    <row r="6" spans="1:17" ht="15" customHeight="1" x14ac:dyDescent="0.2">
      <c r="A6" s="16" t="s">
        <v>19</v>
      </c>
      <c r="B6" s="17">
        <v>1463180</v>
      </c>
      <c r="C6" s="18"/>
      <c r="D6" s="19"/>
      <c r="E6" s="20"/>
      <c r="F6" s="20"/>
      <c r="G6" s="19">
        <v>287880</v>
      </c>
      <c r="H6" s="21">
        <v>77190</v>
      </c>
      <c r="I6" s="19"/>
      <c r="J6" s="19">
        <v>7660</v>
      </c>
      <c r="K6" s="19"/>
      <c r="L6" s="22">
        <v>2803</v>
      </c>
      <c r="M6" s="19"/>
      <c r="N6" s="22">
        <v>190481.61518240802</v>
      </c>
      <c r="O6" s="23"/>
      <c r="P6" s="24">
        <f t="shared" si="0"/>
        <v>2029194.6151824081</v>
      </c>
    </row>
    <row r="7" spans="1:17" ht="25.5" customHeight="1" x14ac:dyDescent="0.2">
      <c r="A7" s="16" t="s">
        <v>20</v>
      </c>
      <c r="B7" s="17">
        <v>1563880</v>
      </c>
      <c r="C7" s="18"/>
      <c r="D7" s="19"/>
      <c r="E7" s="20"/>
      <c r="F7" s="20"/>
      <c r="G7" s="19">
        <v>400470</v>
      </c>
      <c r="H7" s="21">
        <v>28050</v>
      </c>
      <c r="I7" s="19"/>
      <c r="J7" s="19"/>
      <c r="K7" s="19"/>
      <c r="L7" s="22">
        <v>951</v>
      </c>
      <c r="M7" s="19"/>
      <c r="N7" s="22">
        <v>91675.671901740119</v>
      </c>
      <c r="O7" s="23"/>
      <c r="P7" s="24">
        <f t="shared" si="0"/>
        <v>2085026.6719017401</v>
      </c>
    </row>
    <row r="8" spans="1:17" ht="15" customHeight="1" x14ac:dyDescent="0.2">
      <c r="A8" s="16" t="s">
        <v>21</v>
      </c>
      <c r="B8" s="17">
        <v>14350</v>
      </c>
      <c r="C8" s="26"/>
      <c r="D8" s="19"/>
      <c r="E8" s="20"/>
      <c r="F8" s="20"/>
      <c r="G8" s="19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14350</v>
      </c>
    </row>
    <row r="9" spans="1:17" ht="15" customHeight="1" x14ac:dyDescent="0.2">
      <c r="A9" s="16" t="s">
        <v>22</v>
      </c>
      <c r="B9" s="17">
        <v>15041600</v>
      </c>
      <c r="C9" s="18">
        <v>5420</v>
      </c>
      <c r="D9" s="19"/>
      <c r="E9" s="20">
        <v>154960</v>
      </c>
      <c r="F9" s="20"/>
      <c r="G9" s="19">
        <v>10882440</v>
      </c>
      <c r="H9" s="21">
        <v>130130</v>
      </c>
      <c r="I9" s="19">
        <v>286540</v>
      </c>
      <c r="J9" s="19">
        <v>73170</v>
      </c>
      <c r="K9" s="19"/>
      <c r="L9" s="22">
        <v>0</v>
      </c>
      <c r="M9" s="19"/>
      <c r="N9" s="22">
        <v>1466997.9698016264</v>
      </c>
      <c r="O9" s="23"/>
      <c r="P9" s="24">
        <f t="shared" si="0"/>
        <v>28041257.969801627</v>
      </c>
    </row>
    <row r="10" spans="1:17" ht="15" customHeight="1" x14ac:dyDescent="0.2">
      <c r="A10" s="16" t="s">
        <v>23</v>
      </c>
      <c r="B10" s="17">
        <v>991820</v>
      </c>
      <c r="C10" s="18"/>
      <c r="D10" s="19"/>
      <c r="E10" s="20">
        <v>679620</v>
      </c>
      <c r="F10" s="20"/>
      <c r="G10" s="19">
        <v>517750</v>
      </c>
      <c r="H10" s="21">
        <v>52340</v>
      </c>
      <c r="I10" s="19"/>
      <c r="J10" s="19"/>
      <c r="K10" s="19"/>
      <c r="L10" s="22">
        <v>923</v>
      </c>
      <c r="M10" s="19"/>
      <c r="N10" s="22">
        <v>156042.08912009234</v>
      </c>
      <c r="O10" s="23"/>
      <c r="P10" s="24">
        <f t="shared" si="0"/>
        <v>2398495.0891200923</v>
      </c>
    </row>
    <row r="11" spans="1:17" ht="15" customHeight="1" x14ac:dyDescent="0.2">
      <c r="A11" s="16" t="s">
        <v>24</v>
      </c>
      <c r="B11" s="17">
        <v>69140</v>
      </c>
      <c r="C11" s="18"/>
      <c r="D11" s="19"/>
      <c r="E11" s="20">
        <v>425840</v>
      </c>
      <c r="F11" s="20"/>
      <c r="G11" s="19">
        <v>9170</v>
      </c>
      <c r="H11" s="21"/>
      <c r="I11" s="19"/>
      <c r="J11" s="19"/>
      <c r="K11" s="19"/>
      <c r="L11" s="22">
        <v>0</v>
      </c>
      <c r="M11" s="19"/>
      <c r="N11" s="22">
        <v>16207.859305937593</v>
      </c>
      <c r="O11" s="23"/>
      <c r="P11" s="24">
        <f t="shared" si="0"/>
        <v>520357.8593059376</v>
      </c>
    </row>
    <row r="12" spans="1:17" ht="15" customHeight="1" x14ac:dyDescent="0.2">
      <c r="A12" s="16" t="s">
        <v>25</v>
      </c>
      <c r="B12" s="17">
        <v>1024040</v>
      </c>
      <c r="C12" s="18">
        <v>620370</v>
      </c>
      <c r="D12" s="19"/>
      <c r="E12" s="20">
        <v>48560</v>
      </c>
      <c r="F12" s="20"/>
      <c r="G12" s="19"/>
      <c r="H12" s="21"/>
      <c r="I12" s="19">
        <v>80160</v>
      </c>
      <c r="J12" s="19"/>
      <c r="K12" s="19"/>
      <c r="L12" s="22">
        <v>917</v>
      </c>
      <c r="M12" s="19"/>
      <c r="N12" s="22">
        <v>103982.2850868558</v>
      </c>
      <c r="O12" s="23"/>
      <c r="P12" s="24">
        <f t="shared" si="0"/>
        <v>1878029.2850868558</v>
      </c>
    </row>
    <row r="13" spans="1:17" ht="24" customHeight="1" x14ac:dyDescent="0.2">
      <c r="A13" s="16" t="s">
        <v>26</v>
      </c>
      <c r="B13" s="17">
        <v>2019430</v>
      </c>
      <c r="C13" s="18"/>
      <c r="D13" s="19"/>
      <c r="E13" s="20"/>
      <c r="F13" s="20"/>
      <c r="G13" s="19">
        <v>1036340</v>
      </c>
      <c r="H13" s="21">
        <v>10470</v>
      </c>
      <c r="I13" s="19">
        <v>35630</v>
      </c>
      <c r="J13" s="19"/>
      <c r="K13" s="19"/>
      <c r="L13" s="22">
        <v>218</v>
      </c>
      <c r="M13" s="19"/>
      <c r="N13" s="22">
        <v>306155.53299822938</v>
      </c>
      <c r="O13" s="23"/>
      <c r="P13" s="24">
        <f t="shared" si="0"/>
        <v>3408243.5329982294</v>
      </c>
    </row>
    <row r="14" spans="1:17" ht="22.5" customHeight="1" x14ac:dyDescent="0.2">
      <c r="A14" s="16" t="s">
        <v>27</v>
      </c>
      <c r="B14" s="17">
        <v>2071130</v>
      </c>
      <c r="C14" s="18"/>
      <c r="D14" s="19"/>
      <c r="E14" s="20"/>
      <c r="F14" s="20"/>
      <c r="G14" s="19"/>
      <c r="H14" s="21"/>
      <c r="I14" s="19">
        <v>10000</v>
      </c>
      <c r="J14" s="19"/>
      <c r="K14" s="19"/>
      <c r="L14" s="22">
        <v>520</v>
      </c>
      <c r="M14" s="19"/>
      <c r="N14" s="22">
        <v>31332.30403962389</v>
      </c>
      <c r="O14" s="23"/>
      <c r="P14" s="24">
        <f t="shared" si="0"/>
        <v>2112982.3040396241</v>
      </c>
    </row>
    <row r="15" spans="1:17" ht="21" customHeight="1" x14ac:dyDescent="0.2">
      <c r="A15" s="16" t="s">
        <v>28</v>
      </c>
      <c r="B15" s="17">
        <v>3910910</v>
      </c>
      <c r="C15" s="18">
        <v>345560</v>
      </c>
      <c r="D15" s="19">
        <v>111650</v>
      </c>
      <c r="E15" s="20"/>
      <c r="F15" s="20"/>
      <c r="G15" s="19">
        <v>373580</v>
      </c>
      <c r="H15" s="21">
        <v>5440</v>
      </c>
      <c r="I15" s="19">
        <v>35150</v>
      </c>
      <c r="J15" s="19"/>
      <c r="K15" s="19"/>
      <c r="L15" s="22">
        <v>573</v>
      </c>
      <c r="M15" s="19"/>
      <c r="N15" s="22">
        <v>185603.02697299665</v>
      </c>
      <c r="O15" s="23"/>
      <c r="P15" s="24">
        <f t="shared" si="0"/>
        <v>4968466.026972997</v>
      </c>
    </row>
    <row r="16" spans="1:17" ht="30" customHeight="1" x14ac:dyDescent="0.2">
      <c r="A16" s="16" t="s">
        <v>29</v>
      </c>
      <c r="B16" s="17">
        <v>2003760</v>
      </c>
      <c r="C16" s="18"/>
      <c r="D16" s="19"/>
      <c r="E16" s="20"/>
      <c r="F16" s="20"/>
      <c r="G16" s="19"/>
      <c r="H16" s="21">
        <v>63720</v>
      </c>
      <c r="I16" s="19"/>
      <c r="J16" s="19"/>
      <c r="K16" s="19"/>
      <c r="L16" s="22">
        <v>1032</v>
      </c>
      <c r="M16" s="19"/>
      <c r="N16" s="22">
        <v>201170.05347463966</v>
      </c>
      <c r="O16" s="23"/>
      <c r="P16" s="24">
        <f t="shared" si="0"/>
        <v>2269682.0534746395</v>
      </c>
    </row>
    <row r="17" spans="1:16" ht="15" customHeight="1" x14ac:dyDescent="0.2">
      <c r="A17" s="16" t="s">
        <v>30</v>
      </c>
      <c r="B17" s="17">
        <v>904200</v>
      </c>
      <c r="C17" s="18"/>
      <c r="D17" s="19"/>
      <c r="E17" s="20"/>
      <c r="F17" s="20"/>
      <c r="G17" s="19"/>
      <c r="H17" s="21">
        <v>66430</v>
      </c>
      <c r="I17" s="19"/>
      <c r="J17" s="19"/>
      <c r="K17" s="19">
        <v>213230</v>
      </c>
      <c r="L17" s="22">
        <v>716</v>
      </c>
      <c r="M17" s="19"/>
      <c r="N17" s="22">
        <v>0</v>
      </c>
      <c r="O17" s="23"/>
      <c r="P17" s="24">
        <f t="shared" si="0"/>
        <v>1184576</v>
      </c>
    </row>
    <row r="18" spans="1:16" ht="15" customHeight="1" x14ac:dyDescent="0.2">
      <c r="A18" s="16" t="s">
        <v>31</v>
      </c>
      <c r="B18" s="17">
        <v>1639130</v>
      </c>
      <c r="C18" s="18"/>
      <c r="D18" s="19"/>
      <c r="E18" s="20"/>
      <c r="F18" s="20"/>
      <c r="G18" s="19"/>
      <c r="H18" s="21">
        <v>58270</v>
      </c>
      <c r="I18" s="19">
        <v>21550</v>
      </c>
      <c r="J18" s="19"/>
      <c r="K18" s="19"/>
      <c r="L18" s="22">
        <v>0</v>
      </c>
      <c r="M18" s="19"/>
      <c r="N18" s="22">
        <v>10474.24</v>
      </c>
      <c r="O18" s="23"/>
      <c r="P18" s="24">
        <f t="shared" si="0"/>
        <v>1729424.24</v>
      </c>
    </row>
    <row r="19" spans="1:16" ht="15" customHeight="1" x14ac:dyDescent="0.2">
      <c r="A19" s="16" t="s">
        <v>32</v>
      </c>
      <c r="B19" s="17">
        <v>1269950</v>
      </c>
      <c r="C19" s="18"/>
      <c r="D19" s="19"/>
      <c r="E19" s="20"/>
      <c r="F19" s="20"/>
      <c r="G19" s="19">
        <v>435920</v>
      </c>
      <c r="H19" s="21">
        <v>18740</v>
      </c>
      <c r="I19" s="19"/>
      <c r="J19" s="19"/>
      <c r="K19" s="19">
        <v>7670</v>
      </c>
      <c r="L19" s="22">
        <v>0</v>
      </c>
      <c r="M19" s="19"/>
      <c r="N19" s="22">
        <v>104531.34083508766</v>
      </c>
      <c r="O19" s="23"/>
      <c r="P19" s="24">
        <f t="shared" si="0"/>
        <v>1836811.3408350877</v>
      </c>
    </row>
    <row r="20" spans="1:16" ht="15" customHeight="1" x14ac:dyDescent="0.2">
      <c r="A20" s="16" t="s">
        <v>33</v>
      </c>
      <c r="B20" s="17">
        <v>3011280</v>
      </c>
      <c r="C20" s="18"/>
      <c r="D20" s="19"/>
      <c r="E20" s="20"/>
      <c r="F20" s="20"/>
      <c r="G20" s="19"/>
      <c r="H20" s="21"/>
      <c r="I20" s="19">
        <v>8930</v>
      </c>
      <c r="J20" s="19"/>
      <c r="K20" s="19"/>
      <c r="L20" s="22">
        <v>630</v>
      </c>
      <c r="M20" s="19"/>
      <c r="N20" s="22">
        <v>408787.28196172073</v>
      </c>
      <c r="O20" s="23"/>
      <c r="P20" s="24">
        <f t="shared" si="0"/>
        <v>3429627.2819617209</v>
      </c>
    </row>
    <row r="21" spans="1:16" ht="15" customHeight="1" x14ac:dyDescent="0.2">
      <c r="A21" s="16" t="s">
        <v>34</v>
      </c>
      <c r="B21" s="17">
        <v>541490</v>
      </c>
      <c r="C21" s="18"/>
      <c r="D21" s="19"/>
      <c r="E21" s="20">
        <v>580860</v>
      </c>
      <c r="F21" s="20"/>
      <c r="G21" s="19"/>
      <c r="H21" s="21">
        <v>22280</v>
      </c>
      <c r="I21" s="19">
        <v>2580</v>
      </c>
      <c r="J21" s="19"/>
      <c r="K21" s="19"/>
      <c r="L21" s="22">
        <v>0</v>
      </c>
      <c r="M21" s="19"/>
      <c r="N21" s="22">
        <v>43072.132181886431</v>
      </c>
      <c r="O21" s="23"/>
      <c r="P21" s="24">
        <f t="shared" si="0"/>
        <v>1190282.1321818864</v>
      </c>
    </row>
    <row r="22" spans="1:16" ht="20.25" customHeight="1" x14ac:dyDescent="0.2">
      <c r="A22" s="16" t="s">
        <v>35</v>
      </c>
      <c r="B22" s="17">
        <v>1663020</v>
      </c>
      <c r="C22" s="18">
        <v>538960</v>
      </c>
      <c r="D22" s="19"/>
      <c r="E22" s="20"/>
      <c r="F22" s="20"/>
      <c r="G22" s="19"/>
      <c r="H22" s="21">
        <v>227160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2429140</v>
      </c>
    </row>
    <row r="23" spans="1:16" ht="15" customHeight="1" x14ac:dyDescent="0.2">
      <c r="A23" s="16" t="s">
        <v>36</v>
      </c>
      <c r="B23" s="17">
        <v>1424400</v>
      </c>
      <c r="C23" s="18"/>
      <c r="D23" s="19"/>
      <c r="E23" s="20"/>
      <c r="F23" s="20"/>
      <c r="G23" s="19"/>
      <c r="H23" s="21"/>
      <c r="I23" s="19"/>
      <c r="J23" s="19"/>
      <c r="K23" s="19"/>
      <c r="L23" s="22">
        <v>982</v>
      </c>
      <c r="M23" s="19"/>
      <c r="N23" s="22">
        <v>81835.799770253958</v>
      </c>
      <c r="O23" s="23"/>
      <c r="P23" s="24">
        <f t="shared" si="0"/>
        <v>1507217.7997702539</v>
      </c>
    </row>
    <row r="24" spans="1:16" ht="25.5" customHeight="1" x14ac:dyDescent="0.2">
      <c r="A24" s="16" t="s">
        <v>37</v>
      </c>
      <c r="B24" s="17">
        <v>1423530</v>
      </c>
      <c r="C24" s="18"/>
      <c r="D24" s="19">
        <v>103530</v>
      </c>
      <c r="E24" s="20">
        <v>204030</v>
      </c>
      <c r="F24" s="20"/>
      <c r="G24" s="19"/>
      <c r="H24" s="21">
        <v>57530</v>
      </c>
      <c r="I24" s="19">
        <v>22530</v>
      </c>
      <c r="J24" s="19"/>
      <c r="K24" s="19"/>
      <c r="L24" s="22">
        <v>841</v>
      </c>
      <c r="M24" s="19"/>
      <c r="N24" s="22">
        <v>115742.14189002696</v>
      </c>
      <c r="O24" s="23"/>
      <c r="P24" s="24">
        <f t="shared" si="0"/>
        <v>1927733.1418900269</v>
      </c>
    </row>
    <row r="25" spans="1:16" ht="15" customHeight="1" x14ac:dyDescent="0.2">
      <c r="A25" s="27" t="s">
        <v>38</v>
      </c>
      <c r="B25" s="17">
        <v>1909750</v>
      </c>
      <c r="C25" s="18"/>
      <c r="D25" s="19"/>
      <c r="E25" s="20"/>
      <c r="F25" s="20"/>
      <c r="G25" s="19"/>
      <c r="H25" s="21"/>
      <c r="I25" s="19"/>
      <c r="J25" s="19"/>
      <c r="K25" s="19"/>
      <c r="L25" s="22">
        <v>364</v>
      </c>
      <c r="M25" s="19"/>
      <c r="N25" s="22">
        <v>130467.17123943107</v>
      </c>
      <c r="O25" s="23"/>
      <c r="P25" s="24">
        <f t="shared" si="0"/>
        <v>2040581.171239431</v>
      </c>
    </row>
    <row r="26" spans="1:16" ht="15" customHeight="1" x14ac:dyDescent="0.2">
      <c r="A26" s="16" t="s">
        <v>39</v>
      </c>
      <c r="B26" s="17">
        <v>2357050</v>
      </c>
      <c r="C26" s="18"/>
      <c r="D26" s="19"/>
      <c r="E26" s="20"/>
      <c r="F26" s="20"/>
      <c r="G26" s="19"/>
      <c r="H26" s="21"/>
      <c r="I26" s="19">
        <v>16090</v>
      </c>
      <c r="J26" s="19"/>
      <c r="K26" s="19"/>
      <c r="L26" s="22">
        <v>673</v>
      </c>
      <c r="M26" s="19"/>
      <c r="N26" s="22">
        <v>118695.86993593723</v>
      </c>
      <c r="O26" s="23"/>
      <c r="P26" s="24">
        <f t="shared" si="0"/>
        <v>2492508.8699359372</v>
      </c>
    </row>
    <row r="27" spans="1:16" ht="15" customHeight="1" x14ac:dyDescent="0.2">
      <c r="A27" s="16" t="s">
        <v>40</v>
      </c>
      <c r="B27" s="17">
        <v>1470480</v>
      </c>
      <c r="C27" s="18"/>
      <c r="D27" s="19"/>
      <c r="E27" s="20"/>
      <c r="F27" s="20"/>
      <c r="G27" s="19"/>
      <c r="H27" s="21"/>
      <c r="I27" s="19"/>
      <c r="J27" s="19"/>
      <c r="K27" s="19">
        <v>233790</v>
      </c>
      <c r="L27" s="22">
        <v>769</v>
      </c>
      <c r="M27" s="19"/>
      <c r="N27" s="22">
        <v>4242.7035090641984</v>
      </c>
      <c r="O27" s="23"/>
      <c r="P27" s="24">
        <f t="shared" si="0"/>
        <v>1709281.7035090642</v>
      </c>
    </row>
    <row r="28" spans="1:16" ht="15" customHeight="1" x14ac:dyDescent="0.2">
      <c r="A28" s="16" t="s">
        <v>41</v>
      </c>
      <c r="B28" s="17">
        <v>1956330</v>
      </c>
      <c r="C28" s="18"/>
      <c r="D28" s="19"/>
      <c r="E28" s="20"/>
      <c r="F28" s="20"/>
      <c r="G28" s="19">
        <v>726080</v>
      </c>
      <c r="H28" s="21">
        <v>21400</v>
      </c>
      <c r="I28" s="19">
        <v>32670</v>
      </c>
      <c r="J28" s="19"/>
      <c r="K28" s="19"/>
      <c r="L28" s="22">
        <v>726</v>
      </c>
      <c r="M28" s="19"/>
      <c r="N28" s="22">
        <v>133021.23354889514</v>
      </c>
      <c r="O28" s="23"/>
      <c r="P28" s="24">
        <f t="shared" si="0"/>
        <v>2870227.233548895</v>
      </c>
    </row>
    <row r="29" spans="1:16" ht="15" customHeight="1" x14ac:dyDescent="0.2">
      <c r="A29" s="16" t="s">
        <v>42</v>
      </c>
      <c r="B29" s="17">
        <v>813800</v>
      </c>
      <c r="C29" s="18"/>
      <c r="D29" s="19"/>
      <c r="E29" s="20"/>
      <c r="F29" s="20"/>
      <c r="G29" s="19"/>
      <c r="H29" s="21">
        <v>24330</v>
      </c>
      <c r="I29" s="19">
        <v>780</v>
      </c>
      <c r="J29" s="19"/>
      <c r="K29" s="19"/>
      <c r="L29" s="22">
        <v>479</v>
      </c>
      <c r="M29" s="19"/>
      <c r="N29" s="22">
        <v>52859.094307046886</v>
      </c>
      <c r="O29" s="23"/>
      <c r="P29" s="24">
        <f t="shared" si="0"/>
        <v>892248.09430704685</v>
      </c>
    </row>
    <row r="30" spans="1:16" ht="15" customHeight="1" x14ac:dyDescent="0.2">
      <c r="A30" s="16" t="s">
        <v>43</v>
      </c>
      <c r="B30" s="17">
        <v>985530</v>
      </c>
      <c r="C30" s="18"/>
      <c r="D30" s="19"/>
      <c r="E30" s="20">
        <v>1629700</v>
      </c>
      <c r="F30" s="20"/>
      <c r="G30" s="19">
        <v>514400</v>
      </c>
      <c r="H30" s="21">
        <v>91290</v>
      </c>
      <c r="I30" s="19">
        <v>31100</v>
      </c>
      <c r="J30" s="19"/>
      <c r="K30" s="19">
        <v>24610</v>
      </c>
      <c r="L30" s="22">
        <v>449</v>
      </c>
      <c r="M30" s="19"/>
      <c r="N30" s="22">
        <v>218564.98030347508</v>
      </c>
      <c r="O30" s="23"/>
      <c r="P30" s="24">
        <f t="shared" si="0"/>
        <v>3495643.9803034752</v>
      </c>
    </row>
    <row r="31" spans="1:16" ht="25.5" customHeight="1" x14ac:dyDescent="0.2">
      <c r="A31" s="16" t="s">
        <v>44</v>
      </c>
      <c r="B31" s="17">
        <v>726510</v>
      </c>
      <c r="C31" s="18"/>
      <c r="D31" s="19"/>
      <c r="E31" s="20">
        <v>1586340</v>
      </c>
      <c r="F31" s="20"/>
      <c r="G31" s="19">
        <v>424470</v>
      </c>
      <c r="H31" s="21">
        <v>27360</v>
      </c>
      <c r="I31" s="19">
        <v>37100</v>
      </c>
      <c r="J31" s="19"/>
      <c r="K31" s="19"/>
      <c r="L31" s="22">
        <v>567</v>
      </c>
      <c r="M31" s="19"/>
      <c r="N31" s="22">
        <v>163774.45457084879</v>
      </c>
      <c r="O31" s="23"/>
      <c r="P31" s="24">
        <f t="shared" si="0"/>
        <v>2966121.454570849</v>
      </c>
    </row>
    <row r="32" spans="1:16" ht="15" customHeight="1" x14ac:dyDescent="0.2">
      <c r="A32" s="16" t="s">
        <v>45</v>
      </c>
      <c r="B32" s="17">
        <v>4528720</v>
      </c>
      <c r="C32" s="18"/>
      <c r="D32" s="19"/>
      <c r="E32" s="20"/>
      <c r="F32" s="20"/>
      <c r="G32" s="19"/>
      <c r="H32" s="21">
        <v>61760</v>
      </c>
      <c r="I32" s="19">
        <v>22270</v>
      </c>
      <c r="J32" s="19"/>
      <c r="K32" s="19"/>
      <c r="L32" s="22">
        <v>564</v>
      </c>
      <c r="M32" s="19"/>
      <c r="N32" s="22">
        <v>125350.36567400103</v>
      </c>
      <c r="O32" s="23"/>
      <c r="P32" s="24">
        <f t="shared" si="0"/>
        <v>4738664.3656740012</v>
      </c>
    </row>
    <row r="33" spans="1:16" ht="15" customHeight="1" x14ac:dyDescent="0.2">
      <c r="A33" s="16" t="s">
        <v>46</v>
      </c>
      <c r="B33" s="17">
        <v>601990</v>
      </c>
      <c r="C33" s="18"/>
      <c r="D33" s="19"/>
      <c r="E33" s="20">
        <v>1187150</v>
      </c>
      <c r="F33" s="20"/>
      <c r="G33" s="19"/>
      <c r="H33" s="21"/>
      <c r="I33" s="19"/>
      <c r="J33" s="19"/>
      <c r="K33" s="19"/>
      <c r="L33" s="22">
        <v>0</v>
      </c>
      <c r="M33" s="19"/>
      <c r="N33" s="22">
        <v>50798.051620839804</v>
      </c>
      <c r="O33" s="23"/>
      <c r="P33" s="24">
        <f t="shared" si="0"/>
        <v>1839938.0516208399</v>
      </c>
    </row>
    <row r="34" spans="1:16" ht="15" customHeight="1" x14ac:dyDescent="0.2">
      <c r="A34" s="16" t="s">
        <v>47</v>
      </c>
      <c r="B34" s="17">
        <v>1417470</v>
      </c>
      <c r="C34" s="18"/>
      <c r="D34" s="19"/>
      <c r="E34" s="20"/>
      <c r="F34" s="20"/>
      <c r="G34" s="19"/>
      <c r="H34" s="21">
        <v>50320</v>
      </c>
      <c r="I34" s="19">
        <v>15460</v>
      </c>
      <c r="J34" s="19"/>
      <c r="K34" s="19"/>
      <c r="L34" s="22">
        <v>0</v>
      </c>
      <c r="M34" s="19"/>
      <c r="N34" s="22">
        <v>143611.67620306907</v>
      </c>
      <c r="O34" s="26"/>
      <c r="P34" s="24">
        <f t="shared" si="0"/>
        <v>1626861.676203069</v>
      </c>
    </row>
    <row r="35" spans="1:16" ht="15" customHeight="1" x14ac:dyDescent="0.2">
      <c r="A35" s="16" t="s">
        <v>48</v>
      </c>
      <c r="B35" s="17">
        <v>88760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11857.385754744129</v>
      </c>
      <c r="O35" s="26"/>
      <c r="P35" s="24">
        <f t="shared" si="0"/>
        <v>100617.38575474413</v>
      </c>
    </row>
    <row r="36" spans="1:16" ht="15" customHeight="1" x14ac:dyDescent="0.2">
      <c r="A36" s="16" t="s">
        <v>49</v>
      </c>
      <c r="B36" s="17">
        <v>773070</v>
      </c>
      <c r="C36" s="18"/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63675.802592017928</v>
      </c>
      <c r="O36" s="26"/>
      <c r="P36" s="24">
        <f t="shared" si="0"/>
        <v>836745.80259201792</v>
      </c>
    </row>
    <row r="37" spans="1:16" ht="25.5" customHeight="1" x14ac:dyDescent="0.2">
      <c r="A37" s="16" t="s">
        <v>50</v>
      </c>
      <c r="B37" s="17">
        <v>948040</v>
      </c>
      <c r="C37" s="18"/>
      <c r="D37" s="19"/>
      <c r="E37" s="20"/>
      <c r="F37" s="20"/>
      <c r="G37" s="19"/>
      <c r="H37" s="21"/>
      <c r="I37" s="19"/>
      <c r="J37" s="19"/>
      <c r="K37" s="19"/>
      <c r="L37" s="22">
        <v>0</v>
      </c>
      <c r="M37" s="19"/>
      <c r="N37" s="22">
        <v>99894.870072240999</v>
      </c>
      <c r="O37" s="26"/>
      <c r="P37" s="24">
        <f t="shared" si="0"/>
        <v>1047934.8700722409</v>
      </c>
    </row>
    <row r="38" spans="1:16" ht="12.75" customHeight="1" x14ac:dyDescent="0.2">
      <c r="A38" s="16" t="s">
        <v>51</v>
      </c>
      <c r="B38" s="17">
        <v>899090</v>
      </c>
      <c r="C38" s="18"/>
      <c r="D38" s="19"/>
      <c r="E38" s="20"/>
      <c r="F38" s="20"/>
      <c r="G38" s="19"/>
      <c r="H38" s="21">
        <v>13520</v>
      </c>
      <c r="I38" s="19"/>
      <c r="J38" s="19"/>
      <c r="K38" s="19"/>
      <c r="L38" s="22">
        <v>177</v>
      </c>
      <c r="M38" s="19"/>
      <c r="N38" s="22">
        <v>13836.366859344895</v>
      </c>
      <c r="O38" s="26"/>
      <c r="P38" s="24">
        <f t="shared" si="0"/>
        <v>926623.36685934488</v>
      </c>
    </row>
    <row r="39" spans="1:16" ht="16.5" customHeight="1" x14ac:dyDescent="0.2">
      <c r="A39" s="16" t="s">
        <v>52</v>
      </c>
      <c r="B39" s="17">
        <v>1319840</v>
      </c>
      <c r="C39" s="18"/>
      <c r="D39" s="19">
        <v>83460</v>
      </c>
      <c r="E39" s="20"/>
      <c r="F39" s="20"/>
      <c r="G39" s="19"/>
      <c r="H39" s="21"/>
      <c r="I39" s="19">
        <v>6980</v>
      </c>
      <c r="J39" s="19"/>
      <c r="K39" s="19"/>
      <c r="L39" s="22">
        <v>0</v>
      </c>
      <c r="M39" s="19"/>
      <c r="N39" s="22">
        <v>43163.097614160732</v>
      </c>
      <c r="O39" s="26"/>
      <c r="P39" s="24">
        <f t="shared" si="0"/>
        <v>1453443.0976141607</v>
      </c>
    </row>
    <row r="40" spans="1:16" ht="30" customHeight="1" x14ac:dyDescent="0.2">
      <c r="A40" s="16" t="s">
        <v>53</v>
      </c>
      <c r="B40" s="17">
        <v>1432880</v>
      </c>
      <c r="C40" s="18"/>
      <c r="D40" s="19"/>
      <c r="E40" s="20"/>
      <c r="F40" s="20"/>
      <c r="G40" s="19"/>
      <c r="H40" s="21"/>
      <c r="I40" s="19">
        <v>4730</v>
      </c>
      <c r="J40" s="19"/>
      <c r="K40" s="19"/>
      <c r="L40" s="22">
        <v>0</v>
      </c>
      <c r="M40" s="19"/>
      <c r="N40" s="22">
        <v>67155.230376510357</v>
      </c>
      <c r="O40" s="26"/>
      <c r="P40" s="24">
        <f t="shared" si="0"/>
        <v>1504765.2303765104</v>
      </c>
    </row>
    <row r="41" spans="1:16" ht="15" customHeight="1" x14ac:dyDescent="0.2">
      <c r="A41" s="16" t="s">
        <v>54</v>
      </c>
      <c r="B41" s="17">
        <v>1326330</v>
      </c>
      <c r="C41" s="18"/>
      <c r="D41" s="19"/>
      <c r="E41" s="20"/>
      <c r="F41" s="20"/>
      <c r="G41" s="19"/>
      <c r="H41" s="21"/>
      <c r="I41" s="19">
        <v>18140</v>
      </c>
      <c r="J41" s="19"/>
      <c r="K41" s="19"/>
      <c r="L41" s="22">
        <v>0</v>
      </c>
      <c r="M41" s="19"/>
      <c r="N41" s="22">
        <v>62624.588105537441</v>
      </c>
      <c r="O41" s="19"/>
      <c r="P41" s="24">
        <f t="shared" si="0"/>
        <v>1407094.5881055375</v>
      </c>
    </row>
    <row r="42" spans="1:16" ht="15" customHeight="1" x14ac:dyDescent="0.2">
      <c r="A42" s="16" t="s">
        <v>55</v>
      </c>
      <c r="B42" s="17">
        <v>868110</v>
      </c>
      <c r="C42" s="18"/>
      <c r="D42" s="19"/>
      <c r="E42" s="20"/>
      <c r="F42" s="20"/>
      <c r="G42" s="19">
        <v>250690</v>
      </c>
      <c r="H42" s="21">
        <v>16860</v>
      </c>
      <c r="I42" s="19">
        <v>12790</v>
      </c>
      <c r="J42" s="19"/>
      <c r="K42" s="19">
        <v>91170</v>
      </c>
      <c r="L42" s="22">
        <v>409</v>
      </c>
      <c r="M42" s="19"/>
      <c r="N42" s="22">
        <v>81636.133346488641</v>
      </c>
      <c r="O42" s="26"/>
      <c r="P42" s="24">
        <f t="shared" si="0"/>
        <v>1321665.1333464887</v>
      </c>
    </row>
    <row r="43" spans="1:16" ht="15" customHeight="1" x14ac:dyDescent="0.2">
      <c r="A43" s="16" t="s">
        <v>56</v>
      </c>
      <c r="B43" s="17">
        <v>580450</v>
      </c>
      <c r="C43" s="18"/>
      <c r="D43" s="19">
        <v>116980</v>
      </c>
      <c r="E43" s="20">
        <v>507970</v>
      </c>
      <c r="F43" s="20"/>
      <c r="G43" s="19">
        <v>403410</v>
      </c>
      <c r="H43" s="21">
        <v>62680</v>
      </c>
      <c r="I43" s="19">
        <v>93850</v>
      </c>
      <c r="J43" s="19"/>
      <c r="K43" s="19"/>
      <c r="L43" s="22">
        <v>406</v>
      </c>
      <c r="M43" s="19"/>
      <c r="N43" s="22">
        <v>106426.63692192771</v>
      </c>
      <c r="O43" s="26"/>
      <c r="P43" s="24">
        <f t="shared" si="0"/>
        <v>1872172.6369219278</v>
      </c>
    </row>
    <row r="44" spans="1:16" ht="15" customHeight="1" x14ac:dyDescent="0.2">
      <c r="A44" s="16" t="s">
        <v>57</v>
      </c>
      <c r="B44" s="17">
        <v>1628250</v>
      </c>
      <c r="C44" s="18"/>
      <c r="D44" s="19"/>
      <c r="E44" s="20"/>
      <c r="F44" s="20"/>
      <c r="G44" s="19">
        <v>438470</v>
      </c>
      <c r="H44" s="21">
        <v>28260</v>
      </c>
      <c r="I44" s="19">
        <v>20690</v>
      </c>
      <c r="J44" s="19">
        <v>2160</v>
      </c>
      <c r="K44" s="19"/>
      <c r="L44" s="22">
        <v>0</v>
      </c>
      <c r="M44" s="19"/>
      <c r="N44" s="22">
        <v>148916.12015932397</v>
      </c>
      <c r="O44" s="26"/>
      <c r="P44" s="24">
        <f t="shared" si="0"/>
        <v>2266746.1201593238</v>
      </c>
    </row>
    <row r="45" spans="1:16" ht="15" customHeight="1" x14ac:dyDescent="0.2">
      <c r="A45" s="16" t="s">
        <v>58</v>
      </c>
      <c r="B45" s="17">
        <v>1753830</v>
      </c>
      <c r="C45" s="18"/>
      <c r="D45" s="19"/>
      <c r="E45" s="20">
        <v>390990</v>
      </c>
      <c r="F45" s="20"/>
      <c r="G45" s="19"/>
      <c r="H45" s="21"/>
      <c r="I45" s="19">
        <v>17600</v>
      </c>
      <c r="J45" s="19"/>
      <c r="K45" s="19"/>
      <c r="L45" s="22">
        <v>694</v>
      </c>
      <c r="M45" s="19"/>
      <c r="N45" s="22">
        <v>189177.23918935363</v>
      </c>
      <c r="O45" s="26"/>
      <c r="P45" s="24">
        <f t="shared" si="0"/>
        <v>2352291.2391893538</v>
      </c>
    </row>
    <row r="46" spans="1:16" ht="15.75" customHeight="1" x14ac:dyDescent="0.2">
      <c r="A46" s="16" t="s">
        <v>59</v>
      </c>
      <c r="B46" s="17">
        <v>1687140</v>
      </c>
      <c r="C46" s="18"/>
      <c r="D46" s="19">
        <v>124420</v>
      </c>
      <c r="E46" s="20">
        <v>1848840</v>
      </c>
      <c r="F46" s="20"/>
      <c r="G46" s="19"/>
      <c r="H46" s="21"/>
      <c r="I46" s="19">
        <v>70340</v>
      </c>
      <c r="J46" s="19"/>
      <c r="K46" s="19"/>
      <c r="L46" s="22">
        <v>1116</v>
      </c>
      <c r="M46" s="19"/>
      <c r="N46" s="22">
        <v>144521.05239732383</v>
      </c>
      <c r="O46" s="26"/>
      <c r="P46" s="24">
        <f t="shared" si="0"/>
        <v>3876377.0523973238</v>
      </c>
    </row>
    <row r="47" spans="1:16" ht="15" customHeight="1" x14ac:dyDescent="0.2">
      <c r="A47" s="16" t="s">
        <v>60</v>
      </c>
      <c r="B47" s="17">
        <v>1336110</v>
      </c>
      <c r="C47" s="18"/>
      <c r="D47" s="19"/>
      <c r="E47" s="20">
        <v>607130</v>
      </c>
      <c r="F47" s="20"/>
      <c r="G47" s="19"/>
      <c r="H47" s="21">
        <v>75710</v>
      </c>
      <c r="I47" s="19">
        <v>175910</v>
      </c>
      <c r="J47" s="19"/>
      <c r="K47" s="19"/>
      <c r="L47" s="22">
        <v>449</v>
      </c>
      <c r="M47" s="19"/>
      <c r="N47" s="22">
        <v>200477.09030362833</v>
      </c>
      <c r="O47" s="26"/>
      <c r="P47" s="24">
        <f t="shared" si="0"/>
        <v>2395786.0903036282</v>
      </c>
    </row>
    <row r="48" spans="1:16" ht="15" customHeight="1" x14ac:dyDescent="0.2">
      <c r="A48" s="16" t="s">
        <v>61</v>
      </c>
      <c r="B48" s="17">
        <v>1236030</v>
      </c>
      <c r="C48" s="18"/>
      <c r="D48" s="19"/>
      <c r="E48" s="20"/>
      <c r="F48" s="20"/>
      <c r="G48" s="19"/>
      <c r="H48" s="21"/>
      <c r="I48" s="19"/>
      <c r="J48" s="19"/>
      <c r="K48" s="19"/>
      <c r="L48" s="22">
        <v>0</v>
      </c>
      <c r="M48" s="19"/>
      <c r="N48" s="22">
        <v>115446.50423513546</v>
      </c>
      <c r="O48" s="26"/>
      <c r="P48" s="24">
        <f t="shared" si="0"/>
        <v>1351476.5042351354</v>
      </c>
    </row>
    <row r="49" spans="1:20" ht="14.25" customHeight="1" x14ac:dyDescent="0.2">
      <c r="A49" s="27" t="s">
        <v>62</v>
      </c>
      <c r="B49" s="17">
        <v>1918010</v>
      </c>
      <c r="C49" s="18"/>
      <c r="D49" s="19"/>
      <c r="E49" s="20"/>
      <c r="F49" s="20"/>
      <c r="G49" s="19">
        <v>7260</v>
      </c>
      <c r="H49" s="21">
        <v>126540</v>
      </c>
      <c r="I49" s="19"/>
      <c r="J49" s="19"/>
      <c r="K49" s="19"/>
      <c r="L49" s="22">
        <v>538</v>
      </c>
      <c r="M49" s="19"/>
      <c r="N49" s="22">
        <v>194245.30994275757</v>
      </c>
      <c r="O49" s="26"/>
      <c r="P49" s="24">
        <f t="shared" si="0"/>
        <v>2246593.3099427577</v>
      </c>
    </row>
    <row r="50" spans="1:20" ht="17.25" customHeight="1" x14ac:dyDescent="0.2">
      <c r="A50" s="16" t="s">
        <v>63</v>
      </c>
      <c r="B50" s="17">
        <v>1282890</v>
      </c>
      <c r="C50" s="18"/>
      <c r="D50" s="19"/>
      <c r="E50" s="20"/>
      <c r="F50" s="20"/>
      <c r="G50" s="19"/>
      <c r="H50" s="21">
        <v>90910</v>
      </c>
      <c r="I50" s="19">
        <v>20390</v>
      </c>
      <c r="J50" s="19"/>
      <c r="K50" s="19"/>
      <c r="L50" s="22">
        <v>577</v>
      </c>
      <c r="M50" s="19"/>
      <c r="N50" s="22">
        <v>133139.28081248901</v>
      </c>
      <c r="O50" s="26"/>
      <c r="P50" s="24">
        <f t="shared" si="0"/>
        <v>1527906.2808124891</v>
      </c>
      <c r="T50" s="25"/>
    </row>
    <row r="51" spans="1:20" ht="15" customHeight="1" x14ac:dyDescent="0.2">
      <c r="A51" s="16" t="s">
        <v>64</v>
      </c>
      <c r="B51" s="17">
        <v>4605880</v>
      </c>
      <c r="C51" s="18"/>
      <c r="D51" s="19"/>
      <c r="E51" s="20">
        <v>1209190</v>
      </c>
      <c r="F51" s="20"/>
      <c r="G51" s="19">
        <v>226790</v>
      </c>
      <c r="H51" s="21">
        <v>19010</v>
      </c>
      <c r="I51" s="19">
        <v>45710</v>
      </c>
      <c r="J51" s="19">
        <v>4480</v>
      </c>
      <c r="K51" s="19">
        <v>135480</v>
      </c>
      <c r="L51" s="22">
        <v>120</v>
      </c>
      <c r="M51" s="19"/>
      <c r="N51" s="22">
        <v>248676.40030542997</v>
      </c>
      <c r="O51" s="26"/>
      <c r="P51" s="24">
        <f t="shared" si="0"/>
        <v>6495336.4003054304</v>
      </c>
    </row>
    <row r="52" spans="1:20" ht="15" customHeight="1" x14ac:dyDescent="0.2">
      <c r="A52" s="16" t="s">
        <v>65</v>
      </c>
      <c r="B52" s="17">
        <v>791240</v>
      </c>
      <c r="C52" s="18"/>
      <c r="D52" s="19"/>
      <c r="E52" s="20"/>
      <c r="F52" s="20"/>
      <c r="G52" s="19">
        <v>154050</v>
      </c>
      <c r="H52" s="21"/>
      <c r="I52" s="19">
        <v>14870</v>
      </c>
      <c r="J52" s="19"/>
      <c r="K52" s="19"/>
      <c r="L52" s="22">
        <v>322</v>
      </c>
      <c r="M52" s="19"/>
      <c r="N52" s="22">
        <v>102108.69772791449</v>
      </c>
      <c r="O52" s="26"/>
      <c r="P52" s="24">
        <f t="shared" si="0"/>
        <v>1062590.6977279144</v>
      </c>
    </row>
    <row r="53" spans="1:20" ht="15" customHeight="1" x14ac:dyDescent="0.2">
      <c r="A53" s="16" t="s">
        <v>66</v>
      </c>
      <c r="B53" s="17">
        <v>71470</v>
      </c>
      <c r="C53" s="18"/>
      <c r="D53" s="19">
        <v>180670</v>
      </c>
      <c r="E53" s="20">
        <v>592900</v>
      </c>
      <c r="F53" s="20"/>
      <c r="G53" s="19">
        <v>22660</v>
      </c>
      <c r="H53" s="21">
        <v>3920</v>
      </c>
      <c r="I53" s="19">
        <v>1020</v>
      </c>
      <c r="J53" s="19"/>
      <c r="K53" s="19"/>
      <c r="L53" s="22">
        <v>0</v>
      </c>
      <c r="M53" s="19"/>
      <c r="N53" s="22">
        <v>19190.342841945385</v>
      </c>
      <c r="O53" s="26"/>
      <c r="P53" s="24">
        <f t="shared" si="0"/>
        <v>891830.34284194536</v>
      </c>
    </row>
    <row r="54" spans="1:20" ht="15" customHeight="1" x14ac:dyDescent="0.2">
      <c r="A54" s="16" t="s">
        <v>67</v>
      </c>
      <c r="B54" s="17">
        <v>4162420</v>
      </c>
      <c r="C54" s="18"/>
      <c r="D54" s="19"/>
      <c r="E54" s="20"/>
      <c r="F54" s="20"/>
      <c r="G54" s="19">
        <v>641670</v>
      </c>
      <c r="H54" s="21"/>
      <c r="I54" s="19">
        <v>185920</v>
      </c>
      <c r="J54" s="19"/>
      <c r="K54" s="19"/>
      <c r="L54" s="22">
        <v>69</v>
      </c>
      <c r="M54" s="19"/>
      <c r="N54" s="22">
        <v>273246.744036711</v>
      </c>
      <c r="O54" s="26"/>
      <c r="P54" s="24">
        <f t="shared" si="0"/>
        <v>5263325.7440367108</v>
      </c>
    </row>
    <row r="55" spans="1:20" ht="15" customHeight="1" x14ac:dyDescent="0.2">
      <c r="A55" s="16" t="s">
        <v>68</v>
      </c>
      <c r="B55" s="17">
        <v>404440</v>
      </c>
      <c r="C55" s="18"/>
      <c r="D55" s="19"/>
      <c r="E55" s="20"/>
      <c r="F55" s="20"/>
      <c r="G55" s="19">
        <v>1185960</v>
      </c>
      <c r="H55" s="21"/>
      <c r="I55" s="19"/>
      <c r="J55" s="19"/>
      <c r="K55" s="19">
        <v>76260</v>
      </c>
      <c r="L55" s="22">
        <v>0</v>
      </c>
      <c r="M55" s="19"/>
      <c r="N55" s="22">
        <v>68981.367641490884</v>
      </c>
      <c r="O55" s="26"/>
      <c r="P55" s="24">
        <f t="shared" si="0"/>
        <v>1735641.3676414909</v>
      </c>
    </row>
    <row r="56" spans="1:20" ht="15" customHeight="1" x14ac:dyDescent="0.2">
      <c r="A56" s="16" t="s">
        <v>69</v>
      </c>
      <c r="B56" s="17">
        <v>114340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8645.1745664739865</v>
      </c>
      <c r="O56" s="26"/>
      <c r="P56" s="24">
        <f t="shared" si="0"/>
        <v>122985.17456647399</v>
      </c>
    </row>
    <row r="57" spans="1:20" ht="25.5" customHeight="1" x14ac:dyDescent="0.2">
      <c r="A57" s="16" t="s">
        <v>70</v>
      </c>
      <c r="B57" s="17">
        <v>740740</v>
      </c>
      <c r="C57" s="18"/>
      <c r="D57" s="19"/>
      <c r="E57" s="20"/>
      <c r="F57" s="20"/>
      <c r="G57" s="19"/>
      <c r="H57" s="21"/>
      <c r="I57" s="19">
        <v>6740</v>
      </c>
      <c r="J57" s="19"/>
      <c r="K57" s="19">
        <v>69120</v>
      </c>
      <c r="L57" s="22">
        <v>446</v>
      </c>
      <c r="M57" s="19"/>
      <c r="N57" s="22">
        <v>29029.343574539616</v>
      </c>
      <c r="O57" s="26"/>
      <c r="P57" s="24">
        <f t="shared" si="0"/>
        <v>846075.34357453964</v>
      </c>
    </row>
    <row r="58" spans="1:20" ht="19.5" customHeight="1" x14ac:dyDescent="0.2">
      <c r="A58" s="16" t="s">
        <v>71</v>
      </c>
      <c r="B58" s="17">
        <v>235080</v>
      </c>
      <c r="C58" s="18"/>
      <c r="D58" s="19">
        <v>208590</v>
      </c>
      <c r="E58" s="20">
        <v>1105720</v>
      </c>
      <c r="F58" s="20"/>
      <c r="G58" s="19">
        <v>66170</v>
      </c>
      <c r="H58" s="21"/>
      <c r="I58" s="19">
        <v>10510</v>
      </c>
      <c r="J58" s="19"/>
      <c r="K58" s="19"/>
      <c r="L58" s="22">
        <v>0</v>
      </c>
      <c r="M58" s="19"/>
      <c r="N58" s="22">
        <v>15088.30417856625</v>
      </c>
      <c r="O58" s="26"/>
      <c r="P58" s="24">
        <f t="shared" si="0"/>
        <v>1641158.3041785662</v>
      </c>
    </row>
    <row r="59" spans="1:20" ht="17.25" customHeight="1" x14ac:dyDescent="0.2">
      <c r="A59" s="16" t="s">
        <v>72</v>
      </c>
      <c r="B59" s="17">
        <v>1108420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74523.430390729583</v>
      </c>
      <c r="O59" s="26"/>
      <c r="P59" s="24">
        <f t="shared" si="0"/>
        <v>1182943.4303907296</v>
      </c>
    </row>
    <row r="60" spans="1:20" ht="28.5" customHeight="1" x14ac:dyDescent="0.2">
      <c r="A60" s="16" t="s">
        <v>73</v>
      </c>
      <c r="B60" s="17">
        <v>1642750</v>
      </c>
      <c r="C60" s="18"/>
      <c r="D60" s="19">
        <v>147860</v>
      </c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86564.979488041543</v>
      </c>
      <c r="O60" s="26"/>
      <c r="P60" s="24">
        <f t="shared" si="0"/>
        <v>1877174.9794880415</v>
      </c>
    </row>
    <row r="61" spans="1:20" ht="12.75" customHeight="1" x14ac:dyDescent="0.2">
      <c r="A61" s="16" t="s">
        <v>74</v>
      </c>
      <c r="B61" s="17">
        <v>9640</v>
      </c>
      <c r="C61" s="26"/>
      <c r="D61" s="19"/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0"/>
        <v>9640</v>
      </c>
    </row>
    <row r="62" spans="1:20" ht="12.75" customHeight="1" x14ac:dyDescent="0.2">
      <c r="A62" s="16" t="s">
        <v>75</v>
      </c>
      <c r="B62" s="17">
        <v>167850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2002.9009633911367</v>
      </c>
      <c r="O62" s="26"/>
      <c r="P62" s="24">
        <f t="shared" si="0"/>
        <v>169852.90096339115</v>
      </c>
    </row>
    <row r="63" spans="1:20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0"/>
        <v>0</v>
      </c>
    </row>
    <row r="64" spans="1:20" ht="30.75" customHeight="1" x14ac:dyDescent="0.2">
      <c r="A64" s="16" t="s">
        <v>77</v>
      </c>
      <c r="B64" s="17">
        <v>1328130</v>
      </c>
      <c r="C64" s="18"/>
      <c r="D64" s="19"/>
      <c r="E64" s="20"/>
      <c r="F64" s="20"/>
      <c r="G64" s="19"/>
      <c r="H64" s="21">
        <v>12540</v>
      </c>
      <c r="I64" s="19">
        <v>10030</v>
      </c>
      <c r="J64" s="19"/>
      <c r="K64" s="19"/>
      <c r="L64" s="22">
        <v>772</v>
      </c>
      <c r="M64" s="19"/>
      <c r="N64" s="22">
        <v>85209.015311454088</v>
      </c>
      <c r="O64" s="26"/>
      <c r="P64" s="24">
        <f t="shared" si="0"/>
        <v>1436681.0153114542</v>
      </c>
    </row>
    <row r="65" spans="1:16" ht="12.75" customHeight="1" x14ac:dyDescent="0.2">
      <c r="A65" s="16" t="s">
        <v>78</v>
      </c>
      <c r="B65" s="17">
        <v>633640</v>
      </c>
      <c r="C65" s="18"/>
      <c r="D65" s="19"/>
      <c r="E65" s="20"/>
      <c r="F65" s="20"/>
      <c r="G65" s="19">
        <v>532970</v>
      </c>
      <c r="H65" s="21">
        <v>327200</v>
      </c>
      <c r="I65" s="19"/>
      <c r="J65" s="19"/>
      <c r="K65" s="19"/>
      <c r="L65" s="22">
        <v>647</v>
      </c>
      <c r="M65" s="19"/>
      <c r="N65" s="22">
        <v>121154.58511034846</v>
      </c>
      <c r="O65" s="26"/>
      <c r="P65" s="24">
        <f t="shared" si="0"/>
        <v>1615611.5851103484</v>
      </c>
    </row>
    <row r="66" spans="1:16" ht="20.25" customHeight="1" x14ac:dyDescent="0.2">
      <c r="A66" s="16" t="s">
        <v>79</v>
      </c>
      <c r="B66" s="17">
        <v>2107400</v>
      </c>
      <c r="C66" s="18"/>
      <c r="D66" s="19"/>
      <c r="E66" s="20"/>
      <c r="F66" s="20"/>
      <c r="G66" s="19">
        <v>331670</v>
      </c>
      <c r="H66" s="21">
        <v>50200</v>
      </c>
      <c r="I66" s="19"/>
      <c r="J66" s="19"/>
      <c r="K66" s="19"/>
      <c r="L66" s="22">
        <v>0</v>
      </c>
      <c r="M66" s="19"/>
      <c r="N66" s="22">
        <v>60329.580093595236</v>
      </c>
      <c r="O66" s="26"/>
      <c r="P66" s="24">
        <f t="shared" si="0"/>
        <v>2549599.5800935952</v>
      </c>
    </row>
    <row r="67" spans="1:16" ht="15" customHeight="1" x14ac:dyDescent="0.2">
      <c r="A67" s="16" t="s">
        <v>80</v>
      </c>
      <c r="B67" s="17">
        <v>697450</v>
      </c>
      <c r="C67" s="18"/>
      <c r="D67" s="19"/>
      <c r="E67" s="20">
        <v>419950</v>
      </c>
      <c r="F67" s="20"/>
      <c r="G67" s="19">
        <v>368150</v>
      </c>
      <c r="H67" s="21">
        <v>35970</v>
      </c>
      <c r="I67" s="19">
        <v>21570</v>
      </c>
      <c r="J67" s="19"/>
      <c r="K67" s="19"/>
      <c r="L67" s="22">
        <v>984</v>
      </c>
      <c r="M67" s="19"/>
      <c r="N67" s="22">
        <v>111642.9861012234</v>
      </c>
      <c r="O67" s="26"/>
      <c r="P67" s="24">
        <f t="shared" si="0"/>
        <v>1655716.9861012234</v>
      </c>
    </row>
    <row r="68" spans="1:16" ht="15" customHeight="1" x14ac:dyDescent="0.2">
      <c r="A68" s="16" t="s">
        <v>81</v>
      </c>
      <c r="B68" s="17">
        <v>1872110</v>
      </c>
      <c r="C68" s="18"/>
      <c r="D68" s="19"/>
      <c r="E68" s="20"/>
      <c r="F68" s="20"/>
      <c r="G68" s="19">
        <v>426600</v>
      </c>
      <c r="H68" s="21"/>
      <c r="I68" s="19">
        <v>97600</v>
      </c>
      <c r="J68" s="19"/>
      <c r="K68" s="19"/>
      <c r="L68" s="22">
        <v>69</v>
      </c>
      <c r="M68" s="19"/>
      <c r="N68" s="22">
        <v>248267.40603466431</v>
      </c>
      <c r="O68" s="26"/>
      <c r="P68" s="24">
        <f t="shared" si="0"/>
        <v>2644646.4060346643</v>
      </c>
    </row>
    <row r="69" spans="1:16" ht="15" customHeight="1" x14ac:dyDescent="0.2">
      <c r="A69" s="16" t="s">
        <v>82</v>
      </c>
      <c r="B69" s="17">
        <v>1227830</v>
      </c>
      <c r="C69" s="18"/>
      <c r="D69" s="19">
        <v>164320</v>
      </c>
      <c r="E69" s="20"/>
      <c r="F69" s="20"/>
      <c r="G69" s="19"/>
      <c r="H69" s="21"/>
      <c r="I69" s="19">
        <v>37510</v>
      </c>
      <c r="J69" s="19"/>
      <c r="K69" s="19"/>
      <c r="L69" s="22">
        <v>0</v>
      </c>
      <c r="M69" s="19"/>
      <c r="N69" s="22">
        <v>0</v>
      </c>
      <c r="O69" s="26"/>
      <c r="P69" s="24">
        <f>SUM(B69:N69)</f>
        <v>1429660</v>
      </c>
    </row>
    <row r="70" spans="1:16" ht="34.5" customHeight="1" x14ac:dyDescent="0.2">
      <c r="A70" s="28" t="s">
        <v>83</v>
      </c>
      <c r="B70" s="29">
        <f>SUM(B4:B69)</f>
        <v>101576070</v>
      </c>
      <c r="C70" s="29">
        <f t="shared" ref="C70:L70" si="1">SUM(C4:C69)</f>
        <v>1510310</v>
      </c>
      <c r="D70" s="29">
        <f>SUM(D4:D69)</f>
        <v>1241480</v>
      </c>
      <c r="E70" s="30">
        <f t="shared" si="1"/>
        <v>14392700</v>
      </c>
      <c r="F70" s="30"/>
      <c r="G70" s="31">
        <f t="shared" si="1"/>
        <v>20665020</v>
      </c>
      <c r="H70" s="31">
        <f t="shared" si="1"/>
        <v>2019720</v>
      </c>
      <c r="I70" s="31">
        <f t="shared" si="1"/>
        <v>1570800</v>
      </c>
      <c r="J70" s="31">
        <f t="shared" si="1"/>
        <v>87470</v>
      </c>
      <c r="K70" s="31">
        <f t="shared" si="1"/>
        <v>851330</v>
      </c>
      <c r="L70" s="31">
        <f t="shared" si="1"/>
        <v>24600</v>
      </c>
      <c r="M70" s="32"/>
      <c r="N70" s="29">
        <f>SUM(N4:N69)</f>
        <v>8157500.0000000009</v>
      </c>
      <c r="O70" s="33"/>
      <c r="P70" s="34">
        <f>SUM(P4:P69)</f>
        <v>152097000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6F73-63E0-4EF2-8A12-273A84CE3197}">
  <sheetPr codeName="Sheet11"/>
  <dimension ref="A1:R74"/>
  <sheetViews>
    <sheetView workbookViewId="0">
      <pane xSplit="1" ySplit="3" topLeftCell="B60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XFD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92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758100</v>
      </c>
      <c r="C4" s="18"/>
      <c r="D4" s="19"/>
      <c r="G4" s="19"/>
      <c r="H4" s="21"/>
      <c r="I4" s="19">
        <v>14910</v>
      </c>
      <c r="J4" s="19"/>
      <c r="K4" s="19"/>
      <c r="L4" s="22">
        <v>900</v>
      </c>
      <c r="M4" s="19"/>
      <c r="N4" s="22">
        <v>49287.077270446556</v>
      </c>
      <c r="O4" s="23"/>
      <c r="P4" s="24">
        <f t="shared" ref="P4:P35" si="0">SUM(B4:N4)</f>
        <v>823197.07727044658</v>
      </c>
    </row>
    <row r="5" spans="1:18" ht="15" customHeight="1" x14ac:dyDescent="0.2">
      <c r="A5" s="16" t="s">
        <v>18</v>
      </c>
      <c r="B5" s="17">
        <v>765910</v>
      </c>
      <c r="C5" s="18"/>
      <c r="D5" s="19"/>
      <c r="E5" s="20">
        <f>867310+19590</f>
        <v>886900</v>
      </c>
      <c r="F5" s="20"/>
      <c r="G5" s="19">
        <v>375430</v>
      </c>
      <c r="H5" s="21">
        <v>15720</v>
      </c>
      <c r="I5" s="19">
        <v>24050</v>
      </c>
      <c r="J5" s="19"/>
      <c r="K5" s="19"/>
      <c r="L5" s="22">
        <v>410</v>
      </c>
      <c r="M5" s="19"/>
      <c r="N5" s="22">
        <v>222501.20905105304</v>
      </c>
      <c r="O5" s="23"/>
      <c r="P5" s="24">
        <f t="shared" si="0"/>
        <v>2290921.209051053</v>
      </c>
      <c r="R5" s="1">
        <v>1000</v>
      </c>
    </row>
    <row r="6" spans="1:18" ht="15" customHeight="1" x14ac:dyDescent="0.2">
      <c r="A6" s="16" t="s">
        <v>19</v>
      </c>
      <c r="B6" s="17">
        <v>1402140</v>
      </c>
      <c r="C6" s="18"/>
      <c r="D6" s="19"/>
      <c r="E6" s="20"/>
      <c r="F6" s="20"/>
      <c r="G6" s="19">
        <v>253670</v>
      </c>
      <c r="H6" s="21">
        <v>85200</v>
      </c>
      <c r="I6" s="19">
        <v>7990</v>
      </c>
      <c r="J6" s="19">
        <v>18070</v>
      </c>
      <c r="K6" s="19"/>
      <c r="L6" s="22">
        <v>2500</v>
      </c>
      <c r="M6" s="19"/>
      <c r="N6" s="22">
        <v>192025.6445134753</v>
      </c>
      <c r="O6" s="23"/>
      <c r="P6" s="24">
        <f t="shared" si="0"/>
        <v>1961595.6445134752</v>
      </c>
    </row>
    <row r="7" spans="1:18" ht="25.5" customHeight="1" x14ac:dyDescent="0.2">
      <c r="A7" s="16" t="s">
        <v>20</v>
      </c>
      <c r="B7" s="17">
        <v>1628790</v>
      </c>
      <c r="C7" s="18"/>
      <c r="D7" s="19"/>
      <c r="E7" s="20"/>
      <c r="F7" s="20"/>
      <c r="G7" s="19">
        <v>383000</v>
      </c>
      <c r="H7" s="21">
        <v>30460</v>
      </c>
      <c r="I7" s="19">
        <v>11980</v>
      </c>
      <c r="J7" s="19"/>
      <c r="K7" s="19"/>
      <c r="L7" s="22">
        <v>750</v>
      </c>
      <c r="M7" s="19"/>
      <c r="N7" s="22">
        <v>93565.285258160759</v>
      </c>
      <c r="O7" s="23"/>
      <c r="P7" s="24">
        <f t="shared" si="0"/>
        <v>2148545.2852581609</v>
      </c>
    </row>
    <row r="8" spans="1:18" ht="15" customHeight="1" x14ac:dyDescent="0.2">
      <c r="A8" s="16" t="s">
        <v>21</v>
      </c>
      <c r="B8" s="17">
        <v>71110</v>
      </c>
      <c r="C8" s="26"/>
      <c r="D8" s="19"/>
      <c r="E8" s="20"/>
      <c r="F8" s="53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71110</v>
      </c>
    </row>
    <row r="9" spans="1:18" ht="15" customHeight="1" x14ac:dyDescent="0.2">
      <c r="A9" s="16" t="s">
        <v>22</v>
      </c>
      <c r="B9" s="17">
        <v>10214380</v>
      </c>
      <c r="C9" s="18"/>
      <c r="D9" s="19"/>
      <c r="E9" s="20"/>
      <c r="F9" s="20">
        <v>14433730</v>
      </c>
      <c r="G9" s="19">
        <v>4931800</v>
      </c>
      <c r="H9" s="21">
        <v>5250</v>
      </c>
      <c r="I9" s="19">
        <v>360050</v>
      </c>
      <c r="J9" s="19">
        <v>59070</v>
      </c>
      <c r="K9" s="19">
        <v>3260</v>
      </c>
      <c r="L9" s="22">
        <v>0</v>
      </c>
      <c r="M9" s="19"/>
      <c r="N9" s="22">
        <v>1299698.7529214525</v>
      </c>
      <c r="O9" s="23"/>
      <c r="P9" s="24">
        <f t="shared" si="0"/>
        <v>31307238.752921451</v>
      </c>
    </row>
    <row r="10" spans="1:18" ht="15" customHeight="1" x14ac:dyDescent="0.2">
      <c r="A10" s="16" t="s">
        <v>23</v>
      </c>
      <c r="B10" s="17">
        <v>460170</v>
      </c>
      <c r="C10" s="18"/>
      <c r="D10" s="19"/>
      <c r="E10" s="20">
        <f>342930+4400</f>
        <v>347330</v>
      </c>
      <c r="F10" s="20">
        <v>1096080</v>
      </c>
      <c r="G10" s="19">
        <v>446000</v>
      </c>
      <c r="H10" s="21">
        <v>55900</v>
      </c>
      <c r="I10" s="19">
        <v>9080</v>
      </c>
      <c r="J10" s="19"/>
      <c r="K10" s="19"/>
      <c r="L10" s="22">
        <v>400</v>
      </c>
      <c r="M10" s="19"/>
      <c r="N10" s="22">
        <v>144456.87128334373</v>
      </c>
      <c r="O10" s="23"/>
      <c r="P10" s="24">
        <f t="shared" si="0"/>
        <v>2559416.8712833435</v>
      </c>
    </row>
    <row r="11" spans="1:18" ht="15" customHeight="1" x14ac:dyDescent="0.2">
      <c r="A11" s="16" t="s">
        <v>24</v>
      </c>
      <c r="B11" s="17">
        <v>185110</v>
      </c>
      <c r="C11" s="18"/>
      <c r="D11" s="19"/>
      <c r="E11" s="20">
        <v>462430</v>
      </c>
      <c r="F11" s="20"/>
      <c r="G11" s="19"/>
      <c r="H11" s="21"/>
      <c r="I11" s="19"/>
      <c r="J11" s="19"/>
      <c r="K11" s="19"/>
      <c r="L11" s="22">
        <v>0</v>
      </c>
      <c r="M11" s="19"/>
      <c r="N11" s="22">
        <v>22979.769788934213</v>
      </c>
      <c r="O11" s="23"/>
      <c r="P11" s="24">
        <f t="shared" si="0"/>
        <v>670519.76978893427</v>
      </c>
    </row>
    <row r="12" spans="1:18" ht="15" customHeight="1" x14ac:dyDescent="0.2">
      <c r="A12" s="16" t="s">
        <v>25</v>
      </c>
      <c r="B12" s="17">
        <v>925580</v>
      </c>
      <c r="C12" s="18">
        <v>803670</v>
      </c>
      <c r="D12" s="19"/>
      <c r="E12" s="20">
        <v>13820</v>
      </c>
      <c r="F12" s="20"/>
      <c r="G12" s="19"/>
      <c r="H12" s="21">
        <v>94370</v>
      </c>
      <c r="I12" s="19">
        <v>54710</v>
      </c>
      <c r="J12" s="19"/>
      <c r="K12" s="19"/>
      <c r="L12" s="22">
        <v>380</v>
      </c>
      <c r="M12" s="19"/>
      <c r="N12" s="22">
        <v>150358.2357265891</v>
      </c>
      <c r="O12" s="23"/>
      <c r="P12" s="24">
        <f t="shared" si="0"/>
        <v>2042888.2357265891</v>
      </c>
    </row>
    <row r="13" spans="1:18" ht="24" customHeight="1" x14ac:dyDescent="0.2">
      <c r="A13" s="16" t="s">
        <v>26</v>
      </c>
      <c r="B13" s="17">
        <v>2604780</v>
      </c>
      <c r="C13" s="18"/>
      <c r="D13" s="19"/>
      <c r="E13" s="20"/>
      <c r="F13" s="20"/>
      <c r="G13" s="19">
        <v>618520</v>
      </c>
      <c r="H13" s="21">
        <v>7160</v>
      </c>
      <c r="I13" s="19">
        <v>17020</v>
      </c>
      <c r="J13" s="19"/>
      <c r="K13" s="19"/>
      <c r="L13" s="22">
        <v>380</v>
      </c>
      <c r="M13" s="19"/>
      <c r="N13" s="22">
        <v>289941.22168281855</v>
      </c>
      <c r="O13" s="23"/>
      <c r="P13" s="24">
        <f t="shared" si="0"/>
        <v>3537801.2216828186</v>
      </c>
    </row>
    <row r="14" spans="1:18" ht="22.5" customHeight="1" x14ac:dyDescent="0.2">
      <c r="A14" s="16" t="s">
        <v>27</v>
      </c>
      <c r="B14" s="17">
        <v>3932140</v>
      </c>
      <c r="C14" s="18"/>
      <c r="D14" s="19"/>
      <c r="E14" s="20"/>
      <c r="F14" s="20"/>
      <c r="G14" s="19"/>
      <c r="H14" s="21"/>
      <c r="I14" s="19">
        <v>11320</v>
      </c>
      <c r="J14" s="19"/>
      <c r="K14" s="19"/>
      <c r="L14" s="22">
        <v>800</v>
      </c>
      <c r="M14" s="19"/>
      <c r="N14" s="22">
        <v>24961.856948036075</v>
      </c>
      <c r="O14" s="23"/>
      <c r="P14" s="24">
        <f t="shared" si="0"/>
        <v>3969221.8569480362</v>
      </c>
    </row>
    <row r="15" spans="1:18" ht="21" customHeight="1" x14ac:dyDescent="0.2">
      <c r="A15" s="16" t="s">
        <v>28</v>
      </c>
      <c r="B15" s="17">
        <v>3428250</v>
      </c>
      <c r="C15" s="18">
        <v>167330</v>
      </c>
      <c r="D15" s="19">
        <v>272240</v>
      </c>
      <c r="E15" s="20"/>
      <c r="F15" s="20"/>
      <c r="G15" s="19">
        <v>247180</v>
      </c>
      <c r="H15" s="21">
        <v>750</v>
      </c>
      <c r="I15" s="19">
        <v>46690</v>
      </c>
      <c r="J15" s="19"/>
      <c r="K15" s="19"/>
      <c r="L15" s="22">
        <v>2360</v>
      </c>
      <c r="M15" s="19"/>
      <c r="N15" s="22">
        <v>188665.96132840397</v>
      </c>
      <c r="O15" s="23"/>
      <c r="P15" s="24">
        <f t="shared" si="0"/>
        <v>4353465.961328404</v>
      </c>
    </row>
    <row r="16" spans="1:18" ht="30" customHeight="1" x14ac:dyDescent="0.2">
      <c r="A16" s="54" t="s">
        <v>29</v>
      </c>
      <c r="B16" s="17">
        <v>2359410</v>
      </c>
      <c r="C16" s="18"/>
      <c r="D16" s="19"/>
      <c r="E16" s="20"/>
      <c r="F16" s="20"/>
      <c r="G16" s="19"/>
      <c r="H16" s="21"/>
      <c r="I16" s="19"/>
      <c r="J16" s="19"/>
      <c r="K16" s="19"/>
      <c r="L16" s="22">
        <v>390</v>
      </c>
      <c r="M16" s="19"/>
      <c r="N16" s="22">
        <v>221340.45192527524</v>
      </c>
      <c r="O16" s="23"/>
      <c r="P16" s="24">
        <f t="shared" si="0"/>
        <v>2581140.4519252754</v>
      </c>
      <c r="R16" s="25"/>
    </row>
    <row r="17" spans="1:16" ht="15" customHeight="1" x14ac:dyDescent="0.2">
      <c r="A17" s="16" t="s">
        <v>30</v>
      </c>
      <c r="B17" s="17">
        <v>795900</v>
      </c>
      <c r="C17" s="18">
        <v>2970</v>
      </c>
      <c r="D17" s="19"/>
      <c r="E17" s="20"/>
      <c r="F17" s="20"/>
      <c r="G17" s="19"/>
      <c r="H17" s="21">
        <v>104950</v>
      </c>
      <c r="I17" s="19">
        <v>43040</v>
      </c>
      <c r="J17" s="19"/>
      <c r="K17" s="19">
        <v>212990</v>
      </c>
      <c r="L17" s="22">
        <v>700</v>
      </c>
      <c r="M17" s="19"/>
      <c r="N17" s="22">
        <v>0</v>
      </c>
      <c r="O17" s="23"/>
      <c r="P17" s="24">
        <f t="shared" si="0"/>
        <v>1160550</v>
      </c>
    </row>
    <row r="18" spans="1:16" ht="15" customHeight="1" x14ac:dyDescent="0.2">
      <c r="A18" s="16" t="s">
        <v>31</v>
      </c>
      <c r="B18" s="17">
        <v>1616360</v>
      </c>
      <c r="C18" s="18"/>
      <c r="D18" s="19"/>
      <c r="E18" s="20"/>
      <c r="F18" s="20"/>
      <c r="G18" s="19"/>
      <c r="H18" s="21">
        <v>85430</v>
      </c>
      <c r="I18" s="19">
        <v>28160</v>
      </c>
      <c r="J18" s="19"/>
      <c r="K18" s="19"/>
      <c r="L18" s="22">
        <v>0</v>
      </c>
      <c r="M18" s="19"/>
      <c r="N18" s="22">
        <v>11165.62</v>
      </c>
      <c r="O18" s="23"/>
      <c r="P18" s="24">
        <f t="shared" si="0"/>
        <v>1741115.62</v>
      </c>
    </row>
    <row r="19" spans="1:16" ht="15" customHeight="1" x14ac:dyDescent="0.2">
      <c r="A19" s="16" t="s">
        <v>32</v>
      </c>
      <c r="B19" s="17">
        <v>1301900</v>
      </c>
      <c r="C19" s="18"/>
      <c r="D19" s="19"/>
      <c r="E19" s="20"/>
      <c r="F19" s="20"/>
      <c r="G19" s="19">
        <v>220240</v>
      </c>
      <c r="H19" s="21">
        <v>5520</v>
      </c>
      <c r="I19" s="19"/>
      <c r="J19" s="19"/>
      <c r="K19" s="19"/>
      <c r="L19" s="22">
        <v>0</v>
      </c>
      <c r="M19" s="19"/>
      <c r="N19" s="22">
        <v>105259.57011721212</v>
      </c>
      <c r="O19" s="23"/>
      <c r="P19" s="24">
        <f t="shared" si="0"/>
        <v>1632919.5701172121</v>
      </c>
    </row>
    <row r="20" spans="1:16" ht="15" customHeight="1" x14ac:dyDescent="0.2">
      <c r="A20" s="16" t="s">
        <v>33</v>
      </c>
      <c r="B20" s="17">
        <v>2213280</v>
      </c>
      <c r="C20" s="18"/>
      <c r="D20" s="19"/>
      <c r="E20" s="20"/>
      <c r="F20" s="20"/>
      <c r="G20" s="19">
        <v>912200</v>
      </c>
      <c r="H20" s="21">
        <v>167010</v>
      </c>
      <c r="I20" s="19">
        <v>39190</v>
      </c>
      <c r="J20" s="19"/>
      <c r="K20" s="19"/>
      <c r="L20" s="22">
        <v>250</v>
      </c>
      <c r="M20" s="19"/>
      <c r="N20" s="22">
        <v>397064.28680466535</v>
      </c>
      <c r="O20" s="23"/>
      <c r="P20" s="24">
        <f t="shared" si="0"/>
        <v>3728994.2868046653</v>
      </c>
    </row>
    <row r="21" spans="1:16" ht="15" customHeight="1" x14ac:dyDescent="0.2">
      <c r="A21" s="16" t="s">
        <v>34</v>
      </c>
      <c r="B21" s="17">
        <v>642360</v>
      </c>
      <c r="C21" s="18"/>
      <c r="D21" s="19"/>
      <c r="E21" s="20">
        <v>406660</v>
      </c>
      <c r="F21" s="20"/>
      <c r="G21" s="19"/>
      <c r="H21" s="21">
        <v>14120</v>
      </c>
      <c r="I21" s="19"/>
      <c r="J21" s="19"/>
      <c r="K21" s="19"/>
      <c r="L21" s="22">
        <v>0</v>
      </c>
      <c r="M21" s="19"/>
      <c r="N21" s="22">
        <v>35095.833097046212</v>
      </c>
      <c r="O21" s="23"/>
      <c r="P21" s="24">
        <f t="shared" si="0"/>
        <v>1098235.8330970462</v>
      </c>
    </row>
    <row r="22" spans="1:16" ht="20.25" customHeight="1" x14ac:dyDescent="0.2">
      <c r="A22" s="16" t="s">
        <v>35</v>
      </c>
      <c r="B22" s="17">
        <v>1957990</v>
      </c>
      <c r="C22" s="18">
        <v>308700</v>
      </c>
      <c r="D22" s="19"/>
      <c r="E22" s="20"/>
      <c r="F22" s="20"/>
      <c r="G22" s="19"/>
      <c r="H22" s="21">
        <v>62630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2329320</v>
      </c>
    </row>
    <row r="23" spans="1:16" ht="15" customHeight="1" x14ac:dyDescent="0.2">
      <c r="A23" s="16" t="s">
        <v>36</v>
      </c>
      <c r="B23" s="17">
        <v>1408920</v>
      </c>
      <c r="C23" s="18"/>
      <c r="D23" s="19"/>
      <c r="E23" s="20"/>
      <c r="F23" s="20"/>
      <c r="G23" s="19">
        <v>35220</v>
      </c>
      <c r="H23" s="21"/>
      <c r="I23" s="19"/>
      <c r="J23" s="19"/>
      <c r="K23" s="19"/>
      <c r="L23" s="22">
        <v>1000</v>
      </c>
      <c r="M23" s="19"/>
      <c r="N23" s="22">
        <v>81565.504393582683</v>
      </c>
      <c r="O23" s="23"/>
      <c r="P23" s="24">
        <f t="shared" si="0"/>
        <v>1526705.5043935827</v>
      </c>
    </row>
    <row r="24" spans="1:16" ht="25.5" customHeight="1" x14ac:dyDescent="0.2">
      <c r="A24" s="16" t="s">
        <v>37</v>
      </c>
      <c r="B24" s="17">
        <v>1070040</v>
      </c>
      <c r="C24" s="18"/>
      <c r="D24" s="19">
        <v>116290</v>
      </c>
      <c r="E24" s="20">
        <v>136170</v>
      </c>
      <c r="F24" s="20"/>
      <c r="G24" s="19">
        <v>382800</v>
      </c>
      <c r="H24" s="21">
        <v>76310</v>
      </c>
      <c r="I24" s="19">
        <v>15450</v>
      </c>
      <c r="J24" s="19"/>
      <c r="K24" s="19"/>
      <c r="L24" s="22">
        <v>280</v>
      </c>
      <c r="M24" s="19"/>
      <c r="N24" s="22">
        <v>155769.05429065129</v>
      </c>
      <c r="O24" s="23"/>
      <c r="P24" s="24">
        <f t="shared" si="0"/>
        <v>1953109.0542906513</v>
      </c>
    </row>
    <row r="25" spans="1:16" ht="15" customHeight="1" x14ac:dyDescent="0.2">
      <c r="A25" s="27" t="s">
        <v>38</v>
      </c>
      <c r="B25" s="17">
        <v>1917120</v>
      </c>
      <c r="C25" s="18"/>
      <c r="D25" s="19"/>
      <c r="E25" s="20"/>
      <c r="F25" s="20"/>
      <c r="G25" s="19"/>
      <c r="H25" s="21">
        <v>4110</v>
      </c>
      <c r="I25" s="19">
        <v>5340</v>
      </c>
      <c r="J25" s="19"/>
      <c r="K25" s="19"/>
      <c r="L25" s="22">
        <v>300</v>
      </c>
      <c r="M25" s="19"/>
      <c r="N25" s="22">
        <v>125031.75040118248</v>
      </c>
      <c r="O25" s="23"/>
      <c r="P25" s="24">
        <f t="shared" si="0"/>
        <v>2051901.7504011826</v>
      </c>
    </row>
    <row r="26" spans="1:16" ht="15" customHeight="1" x14ac:dyDescent="0.2">
      <c r="A26" s="16" t="s">
        <v>39</v>
      </c>
      <c r="B26" s="17">
        <v>2148640</v>
      </c>
      <c r="C26" s="18"/>
      <c r="D26" s="19"/>
      <c r="E26" s="20"/>
      <c r="F26" s="20"/>
      <c r="G26" s="19"/>
      <c r="H26" s="21"/>
      <c r="I26" s="19">
        <v>15100</v>
      </c>
      <c r="J26" s="19"/>
      <c r="K26" s="19"/>
      <c r="L26" s="22">
        <v>340</v>
      </c>
      <c r="M26" s="19"/>
      <c r="N26" s="22">
        <v>156499.79897491913</v>
      </c>
      <c r="O26" s="23"/>
      <c r="P26" s="24">
        <f t="shared" si="0"/>
        <v>2320579.7989749191</v>
      </c>
    </row>
    <row r="27" spans="1:16" ht="15" customHeight="1" x14ac:dyDescent="0.2">
      <c r="A27" s="16" t="s">
        <v>40</v>
      </c>
      <c r="B27" s="17">
        <v>1450910</v>
      </c>
      <c r="C27" s="18"/>
      <c r="D27" s="19"/>
      <c r="E27" s="20"/>
      <c r="F27" s="20"/>
      <c r="G27" s="19"/>
      <c r="H27" s="21"/>
      <c r="I27" s="19"/>
      <c r="J27" s="19"/>
      <c r="K27" s="19">
        <v>225780</v>
      </c>
      <c r="L27" s="22">
        <v>700</v>
      </c>
      <c r="M27" s="19"/>
      <c r="N27" s="22">
        <v>11221.010271814479</v>
      </c>
      <c r="O27" s="23"/>
      <c r="P27" s="24">
        <f t="shared" si="0"/>
        <v>1688611.0102718144</v>
      </c>
    </row>
    <row r="28" spans="1:16" ht="15" customHeight="1" x14ac:dyDescent="0.2">
      <c r="A28" s="16" t="s">
        <v>41</v>
      </c>
      <c r="B28" s="17">
        <v>2098800</v>
      </c>
      <c r="C28" s="18"/>
      <c r="D28" s="19"/>
      <c r="E28" s="20"/>
      <c r="F28" s="20"/>
      <c r="G28" s="19">
        <v>559320</v>
      </c>
      <c r="H28" s="21">
        <v>59400</v>
      </c>
      <c r="I28" s="19">
        <v>28590</v>
      </c>
      <c r="J28" s="19"/>
      <c r="K28" s="19"/>
      <c r="L28" s="22">
        <v>600</v>
      </c>
      <c r="M28" s="19"/>
      <c r="N28" s="22">
        <v>150418.77084821244</v>
      </c>
      <c r="O28" s="23"/>
      <c r="P28" s="24">
        <f t="shared" si="0"/>
        <v>2897128.7708482123</v>
      </c>
    </row>
    <row r="29" spans="1:16" ht="15" customHeight="1" x14ac:dyDescent="0.2">
      <c r="A29" s="16" t="s">
        <v>42</v>
      </c>
      <c r="B29" s="17">
        <v>811940</v>
      </c>
      <c r="C29" s="18"/>
      <c r="D29" s="19"/>
      <c r="E29" s="20"/>
      <c r="F29" s="20"/>
      <c r="G29" s="19"/>
      <c r="H29" s="21">
        <v>2560</v>
      </c>
      <c r="I29" s="19">
        <v>3390</v>
      </c>
      <c r="J29" s="19"/>
      <c r="K29" s="19"/>
      <c r="L29" s="22">
        <v>290</v>
      </c>
      <c r="M29" s="19"/>
      <c r="N29" s="22">
        <v>52968.231420409196</v>
      </c>
      <c r="O29" s="23"/>
      <c r="P29" s="24">
        <f t="shared" si="0"/>
        <v>871148.23142040917</v>
      </c>
    </row>
    <row r="30" spans="1:16" ht="15" customHeight="1" x14ac:dyDescent="0.2">
      <c r="A30" s="16" t="s">
        <v>43</v>
      </c>
      <c r="B30" s="17">
        <v>1553180</v>
      </c>
      <c r="C30" s="18"/>
      <c r="D30" s="19"/>
      <c r="E30" s="20">
        <f>1080900+2160</f>
        <v>1083060</v>
      </c>
      <c r="F30" s="20"/>
      <c r="G30" s="19">
        <v>449720</v>
      </c>
      <c r="H30" s="21">
        <v>112710</v>
      </c>
      <c r="I30" s="19">
        <v>34090</v>
      </c>
      <c r="J30" s="19"/>
      <c r="K30" s="19">
        <v>10550</v>
      </c>
      <c r="L30" s="22">
        <v>280</v>
      </c>
      <c r="M30" s="19"/>
      <c r="N30" s="22">
        <v>235333.03690711255</v>
      </c>
      <c r="O30" s="23"/>
      <c r="P30" s="24">
        <f t="shared" si="0"/>
        <v>3478923.0369071127</v>
      </c>
    </row>
    <row r="31" spans="1:16" ht="25.5" customHeight="1" x14ac:dyDescent="0.2">
      <c r="A31" s="16" t="s">
        <v>44</v>
      </c>
      <c r="B31" s="17">
        <v>889020</v>
      </c>
      <c r="C31" s="18"/>
      <c r="D31" s="19"/>
      <c r="E31" s="20">
        <f>1484620+34800</f>
        <v>1519420</v>
      </c>
      <c r="F31" s="20"/>
      <c r="G31" s="19">
        <v>284460</v>
      </c>
      <c r="H31" s="21">
        <v>61460</v>
      </c>
      <c r="I31" s="19">
        <v>28190</v>
      </c>
      <c r="J31" s="19"/>
      <c r="K31" s="19"/>
      <c r="L31" s="22">
        <v>700</v>
      </c>
      <c r="M31" s="19"/>
      <c r="N31" s="22">
        <v>166041.22177054285</v>
      </c>
      <c r="O31" s="23"/>
      <c r="P31" s="24">
        <f t="shared" si="0"/>
        <v>2949291.2217705427</v>
      </c>
    </row>
    <row r="32" spans="1:16" ht="15" customHeight="1" x14ac:dyDescent="0.2">
      <c r="A32" s="16" t="s">
        <v>45</v>
      </c>
      <c r="B32" s="17">
        <v>4246790</v>
      </c>
      <c r="C32" s="18"/>
      <c r="D32" s="19">
        <v>13950</v>
      </c>
      <c r="E32" s="20"/>
      <c r="F32" s="20"/>
      <c r="G32" s="19"/>
      <c r="H32" s="21"/>
      <c r="I32" s="19">
        <v>19650</v>
      </c>
      <c r="J32" s="19"/>
      <c r="K32" s="19"/>
      <c r="L32" s="22">
        <v>700</v>
      </c>
      <c r="M32" s="19"/>
      <c r="N32" s="22">
        <v>301616.15990970988</v>
      </c>
      <c r="O32" s="23"/>
      <c r="P32" s="24">
        <f t="shared" si="0"/>
        <v>4582706.1599097103</v>
      </c>
    </row>
    <row r="33" spans="1:16" ht="15" customHeight="1" x14ac:dyDescent="0.2">
      <c r="A33" s="16" t="s">
        <v>46</v>
      </c>
      <c r="B33" s="17">
        <v>644700</v>
      </c>
      <c r="C33" s="18">
        <v>114110</v>
      </c>
      <c r="D33" s="19"/>
      <c r="E33" s="20">
        <f>1023980+85750</f>
        <v>1109730</v>
      </c>
      <c r="F33" s="20"/>
      <c r="G33" s="19">
        <v>1630</v>
      </c>
      <c r="H33" s="21">
        <v>4810</v>
      </c>
      <c r="I33" s="19"/>
      <c r="J33" s="19"/>
      <c r="K33" s="19"/>
      <c r="L33" s="22">
        <v>0</v>
      </c>
      <c r="M33" s="19"/>
      <c r="N33" s="22">
        <v>71569.359167342118</v>
      </c>
      <c r="O33" s="23"/>
      <c r="P33" s="24">
        <f t="shared" si="0"/>
        <v>1946549.3591673421</v>
      </c>
    </row>
    <row r="34" spans="1:16" ht="15" customHeight="1" x14ac:dyDescent="0.2">
      <c r="A34" s="16" t="s">
        <v>47</v>
      </c>
      <c r="B34" s="17">
        <v>1510710</v>
      </c>
      <c r="C34" s="18"/>
      <c r="D34" s="19">
        <v>12110</v>
      </c>
      <c r="E34" s="20"/>
      <c r="F34" s="20"/>
      <c r="G34" s="19"/>
      <c r="H34" s="21"/>
      <c r="I34" s="19">
        <v>12940</v>
      </c>
      <c r="J34" s="19"/>
      <c r="K34" s="19"/>
      <c r="L34" s="22">
        <v>0</v>
      </c>
      <c r="M34" s="19"/>
      <c r="N34" s="22">
        <v>151285.34539303902</v>
      </c>
      <c r="O34" s="26"/>
      <c r="P34" s="24">
        <f t="shared" si="0"/>
        <v>1687045.3453930391</v>
      </c>
    </row>
    <row r="35" spans="1:16" ht="15" customHeight="1" x14ac:dyDescent="0.2">
      <c r="A35" s="16" t="s">
        <v>48</v>
      </c>
      <c r="B35" s="17">
        <v>198290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0</v>
      </c>
      <c r="O35" s="26"/>
      <c r="P35" s="24">
        <f t="shared" si="0"/>
        <v>198290</v>
      </c>
    </row>
    <row r="36" spans="1:16" ht="15" customHeight="1" x14ac:dyDescent="0.2">
      <c r="A36" s="16" t="s">
        <v>49</v>
      </c>
      <c r="B36" s="17">
        <v>863940</v>
      </c>
      <c r="C36" s="18"/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81890.277226441161</v>
      </c>
      <c r="O36" s="26"/>
      <c r="P36" s="24">
        <f>SUM(B36:N36)</f>
        <v>945830.27722644119</v>
      </c>
    </row>
    <row r="37" spans="1:16" ht="25.5" customHeight="1" x14ac:dyDescent="0.2">
      <c r="A37" s="16" t="s">
        <v>50</v>
      </c>
      <c r="B37" s="17">
        <v>750950</v>
      </c>
      <c r="C37" s="18"/>
      <c r="D37" s="19"/>
      <c r="E37" s="20"/>
      <c r="F37" s="20"/>
      <c r="G37" s="19"/>
      <c r="H37" s="21"/>
      <c r="I37" s="19">
        <v>17840</v>
      </c>
      <c r="J37" s="19"/>
      <c r="K37" s="19"/>
      <c r="L37" s="22">
        <v>0</v>
      </c>
      <c r="M37" s="19"/>
      <c r="N37" s="22">
        <v>43260.599189177839</v>
      </c>
      <c r="O37" s="26"/>
      <c r="P37" s="24">
        <f t="shared" ref="P37:P69" si="1">SUM(B37:N37)</f>
        <v>812050.59918917785</v>
      </c>
    </row>
    <row r="38" spans="1:16" ht="12.75" customHeight="1" x14ac:dyDescent="0.2">
      <c r="A38" s="16" t="s">
        <v>51</v>
      </c>
      <c r="B38" s="17">
        <v>827090</v>
      </c>
      <c r="C38" s="18"/>
      <c r="D38" s="19">
        <v>80590</v>
      </c>
      <c r="E38" s="20"/>
      <c r="F38" s="20"/>
      <c r="G38" s="19"/>
      <c r="H38" s="21">
        <v>8150</v>
      </c>
      <c r="I38" s="19"/>
      <c r="J38" s="19"/>
      <c r="K38" s="19"/>
      <c r="L38" s="22">
        <v>400</v>
      </c>
      <c r="M38" s="19"/>
      <c r="N38" s="22">
        <v>18110.886693169687</v>
      </c>
      <c r="O38" s="26"/>
      <c r="P38" s="24">
        <f t="shared" si="1"/>
        <v>934340.88669316971</v>
      </c>
    </row>
    <row r="39" spans="1:16" ht="16.5" customHeight="1" x14ac:dyDescent="0.2">
      <c r="A39" s="16" t="s">
        <v>52</v>
      </c>
      <c r="B39" s="17">
        <v>1350720</v>
      </c>
      <c r="C39" s="18"/>
      <c r="D39" s="19">
        <v>79530</v>
      </c>
      <c r="E39" s="20"/>
      <c r="F39" s="20"/>
      <c r="G39" s="19"/>
      <c r="H39" s="21"/>
      <c r="I39" s="19">
        <v>5880</v>
      </c>
      <c r="J39" s="19"/>
      <c r="K39" s="19"/>
      <c r="L39" s="22">
        <v>0</v>
      </c>
      <c r="M39" s="19"/>
      <c r="N39" s="22">
        <v>46669.264439360086</v>
      </c>
      <c r="O39" s="26"/>
      <c r="P39" s="24">
        <f t="shared" si="1"/>
        <v>1482799.26443936</v>
      </c>
    </row>
    <row r="40" spans="1:16" ht="30" customHeight="1" x14ac:dyDescent="0.2">
      <c r="A40" s="16" t="s">
        <v>53</v>
      </c>
      <c r="B40" s="17">
        <v>1258470</v>
      </c>
      <c r="C40" s="18">
        <v>249220</v>
      </c>
      <c r="D40" s="19"/>
      <c r="E40" s="20"/>
      <c r="F40" s="20"/>
      <c r="G40" s="19"/>
      <c r="H40" s="21"/>
      <c r="I40" s="19">
        <v>13240</v>
      </c>
      <c r="J40" s="19"/>
      <c r="K40" s="19"/>
      <c r="L40" s="22">
        <v>0</v>
      </c>
      <c r="M40" s="19"/>
      <c r="N40" s="22">
        <v>64911.359268985594</v>
      </c>
      <c r="O40" s="26"/>
      <c r="P40" s="24">
        <f t="shared" si="1"/>
        <v>1585841.3592689857</v>
      </c>
    </row>
    <row r="41" spans="1:16" ht="15" customHeight="1" x14ac:dyDescent="0.2">
      <c r="A41" s="16" t="s">
        <v>54</v>
      </c>
      <c r="B41" s="17">
        <v>2196800</v>
      </c>
      <c r="C41" s="18"/>
      <c r="D41" s="19"/>
      <c r="E41" s="20"/>
      <c r="F41" s="20"/>
      <c r="G41" s="19"/>
      <c r="H41" s="21"/>
      <c r="I41" s="19">
        <v>34570</v>
      </c>
      <c r="J41" s="19"/>
      <c r="K41" s="19"/>
      <c r="L41" s="22">
        <v>0</v>
      </c>
      <c r="M41" s="19"/>
      <c r="N41" s="22">
        <v>50446.326051436445</v>
      </c>
      <c r="O41" s="19"/>
      <c r="P41" s="24">
        <f t="shared" si="1"/>
        <v>2281816.3260514364</v>
      </c>
    </row>
    <row r="42" spans="1:16" ht="15" customHeight="1" x14ac:dyDescent="0.2">
      <c r="A42" s="16" t="s">
        <v>55</v>
      </c>
      <c r="B42" s="17">
        <v>762760</v>
      </c>
      <c r="C42" s="18"/>
      <c r="D42" s="19"/>
      <c r="E42" s="20"/>
      <c r="F42" s="20"/>
      <c r="G42" s="19">
        <v>290110</v>
      </c>
      <c r="H42" s="19">
        <v>48040</v>
      </c>
      <c r="I42" s="19">
        <v>23550</v>
      </c>
      <c r="J42" s="19"/>
      <c r="K42" s="19"/>
      <c r="L42" s="22">
        <v>400</v>
      </c>
      <c r="M42" s="19"/>
      <c r="N42" s="22">
        <v>117997.38158003271</v>
      </c>
      <c r="O42" s="26"/>
      <c r="P42" s="24">
        <f t="shared" si="1"/>
        <v>1242857.3815800326</v>
      </c>
    </row>
    <row r="43" spans="1:16" ht="15" customHeight="1" x14ac:dyDescent="0.2">
      <c r="A43" s="16" t="s">
        <v>56</v>
      </c>
      <c r="B43" s="17">
        <v>983460</v>
      </c>
      <c r="C43" s="18"/>
      <c r="D43" s="19">
        <v>51690</v>
      </c>
      <c r="E43" s="20">
        <f>365820+70230</f>
        <v>436050</v>
      </c>
      <c r="F43" s="20"/>
      <c r="G43" s="19">
        <v>194110</v>
      </c>
      <c r="H43" s="21">
        <v>72980</v>
      </c>
      <c r="I43" s="19">
        <v>128080</v>
      </c>
      <c r="J43" s="19"/>
      <c r="K43" s="19"/>
      <c r="L43" s="22">
        <v>330</v>
      </c>
      <c r="M43" s="19"/>
      <c r="N43" s="22">
        <v>105892.43884215297</v>
      </c>
      <c r="O43" s="26"/>
      <c r="P43" s="24">
        <f t="shared" si="1"/>
        <v>1972592.4388421529</v>
      </c>
    </row>
    <row r="44" spans="1:16" ht="15" customHeight="1" x14ac:dyDescent="0.2">
      <c r="A44" s="16" t="s">
        <v>57</v>
      </c>
      <c r="B44" s="17">
        <v>1644450</v>
      </c>
      <c r="C44" s="18"/>
      <c r="D44" s="19"/>
      <c r="E44" s="20"/>
      <c r="F44" s="20"/>
      <c r="G44" s="19">
        <v>514040</v>
      </c>
      <c r="H44" s="21">
        <v>64090</v>
      </c>
      <c r="I44" s="19">
        <v>19120</v>
      </c>
      <c r="J44" s="19">
        <v>1080</v>
      </c>
      <c r="K44" s="19"/>
      <c r="L44" s="22">
        <v>0</v>
      </c>
      <c r="M44" s="19"/>
      <c r="N44" s="22">
        <v>159003.75173297484</v>
      </c>
      <c r="O44" s="26"/>
      <c r="P44" s="24">
        <f t="shared" si="1"/>
        <v>2401783.7517329748</v>
      </c>
    </row>
    <row r="45" spans="1:16" ht="15" customHeight="1" x14ac:dyDescent="0.2">
      <c r="A45" s="16" t="s">
        <v>58</v>
      </c>
      <c r="B45" s="17">
        <v>1693290</v>
      </c>
      <c r="C45" s="18"/>
      <c r="D45" s="19"/>
      <c r="E45" s="20">
        <v>332600</v>
      </c>
      <c r="F45" s="20"/>
      <c r="G45" s="19"/>
      <c r="H45" s="21">
        <v>2550</v>
      </c>
      <c r="I45" s="19">
        <v>26920</v>
      </c>
      <c r="J45" s="19"/>
      <c r="K45" s="19"/>
      <c r="L45" s="22">
        <v>300</v>
      </c>
      <c r="M45" s="19"/>
      <c r="N45" s="22">
        <v>232765.94363391155</v>
      </c>
      <c r="O45" s="26"/>
      <c r="P45" s="24">
        <f t="shared" si="1"/>
        <v>2288425.9436339117</v>
      </c>
    </row>
    <row r="46" spans="1:16" ht="15.75" customHeight="1" x14ac:dyDescent="0.2">
      <c r="A46" s="16" t="s">
        <v>59</v>
      </c>
      <c r="B46" s="17">
        <v>1652740</v>
      </c>
      <c r="C46" s="18"/>
      <c r="D46" s="19">
        <v>74590</v>
      </c>
      <c r="E46" s="20">
        <f>1736270+3360</f>
        <v>1739630</v>
      </c>
      <c r="F46" s="20"/>
      <c r="G46" s="19"/>
      <c r="H46" s="21"/>
      <c r="I46" s="19">
        <v>60850</v>
      </c>
      <c r="J46" s="19"/>
      <c r="K46" s="19"/>
      <c r="L46" s="22">
        <v>1000</v>
      </c>
      <c r="M46" s="19"/>
      <c r="N46" s="22">
        <v>142359.55112123201</v>
      </c>
      <c r="O46" s="26"/>
      <c r="P46" s="24">
        <f t="shared" si="1"/>
        <v>3671169.5511212321</v>
      </c>
    </row>
    <row r="47" spans="1:16" ht="15" customHeight="1" x14ac:dyDescent="0.2">
      <c r="A47" s="16" t="s">
        <v>60</v>
      </c>
      <c r="B47" s="17">
        <v>1440860</v>
      </c>
      <c r="C47" s="18"/>
      <c r="D47" s="19"/>
      <c r="E47" s="20">
        <v>436140</v>
      </c>
      <c r="F47" s="20"/>
      <c r="G47" s="19"/>
      <c r="H47" s="21">
        <v>64360</v>
      </c>
      <c r="I47" s="19">
        <v>135450</v>
      </c>
      <c r="J47" s="19">
        <v>17200</v>
      </c>
      <c r="K47" s="19"/>
      <c r="L47" s="22">
        <v>290</v>
      </c>
      <c r="M47" s="19"/>
      <c r="N47" s="22">
        <v>204576.70176015366</v>
      </c>
      <c r="O47" s="26"/>
      <c r="P47" s="24">
        <f t="shared" si="1"/>
        <v>2298876.7017601538</v>
      </c>
    </row>
    <row r="48" spans="1:16" ht="15" customHeight="1" x14ac:dyDescent="0.2">
      <c r="A48" s="16" t="s">
        <v>61</v>
      </c>
      <c r="B48" s="17">
        <v>918360</v>
      </c>
      <c r="C48" s="18"/>
      <c r="D48" s="19"/>
      <c r="E48" s="20"/>
      <c r="F48" s="20"/>
      <c r="G48" s="19"/>
      <c r="H48" s="21">
        <v>87400</v>
      </c>
      <c r="I48" s="19"/>
      <c r="J48" s="19"/>
      <c r="K48" s="19"/>
      <c r="L48" s="22">
        <v>0</v>
      </c>
      <c r="M48" s="19"/>
      <c r="N48" s="22">
        <v>121822.59834756151</v>
      </c>
      <c r="O48" s="26"/>
      <c r="P48" s="24">
        <f t="shared" si="1"/>
        <v>1127582.5983475614</v>
      </c>
    </row>
    <row r="49" spans="1:18" ht="14.25" customHeight="1" x14ac:dyDescent="0.2">
      <c r="A49" s="27" t="s">
        <v>62</v>
      </c>
      <c r="B49" s="17">
        <v>1965750</v>
      </c>
      <c r="C49" s="18"/>
      <c r="D49" s="19"/>
      <c r="E49" s="20"/>
      <c r="F49" s="20"/>
      <c r="G49" s="19">
        <v>75720</v>
      </c>
      <c r="H49" s="21">
        <v>186320</v>
      </c>
      <c r="I49" s="19"/>
      <c r="J49" s="19"/>
      <c r="K49" s="19"/>
      <c r="L49" s="22">
        <v>2450</v>
      </c>
      <c r="M49" s="19"/>
      <c r="N49" s="22">
        <v>196179.33422826836</v>
      </c>
      <c r="O49" s="26"/>
      <c r="P49" s="24">
        <f>SUM(B49:N49)</f>
        <v>2426419.3342282684</v>
      </c>
    </row>
    <row r="50" spans="1:18" ht="17.25" customHeight="1" x14ac:dyDescent="0.2">
      <c r="A50" s="16" t="s">
        <v>63</v>
      </c>
      <c r="B50" s="17">
        <v>1251500</v>
      </c>
      <c r="C50" s="18"/>
      <c r="D50" s="19"/>
      <c r="E50" s="20"/>
      <c r="F50" s="20"/>
      <c r="G50" s="19"/>
      <c r="H50" s="21">
        <v>123800</v>
      </c>
      <c r="I50" s="19">
        <v>19480</v>
      </c>
      <c r="J50" s="19"/>
      <c r="K50" s="19"/>
      <c r="L50" s="22">
        <v>800</v>
      </c>
      <c r="M50" s="19"/>
      <c r="N50" s="22">
        <v>135137.16537854209</v>
      </c>
      <c r="O50" s="26"/>
      <c r="P50" s="24">
        <f t="shared" si="1"/>
        <v>1530717.1653785422</v>
      </c>
    </row>
    <row r="51" spans="1:18" ht="15" customHeight="1" x14ac:dyDescent="0.2">
      <c r="A51" s="16" t="s">
        <v>64</v>
      </c>
      <c r="B51" s="17">
        <v>4401040</v>
      </c>
      <c r="C51" s="18"/>
      <c r="D51" s="19"/>
      <c r="E51" s="20">
        <f>1168690+265000</f>
        <v>1433690</v>
      </c>
      <c r="F51" s="20"/>
      <c r="G51" s="19">
        <v>483430</v>
      </c>
      <c r="H51" s="21">
        <v>23030</v>
      </c>
      <c r="I51" s="19">
        <v>34090</v>
      </c>
      <c r="J51" s="19"/>
      <c r="K51" s="19">
        <v>126830</v>
      </c>
      <c r="L51" s="22">
        <v>800</v>
      </c>
      <c r="M51" s="19"/>
      <c r="N51" s="22">
        <v>287897.58572490059</v>
      </c>
      <c r="O51" s="26"/>
      <c r="P51" s="24">
        <f t="shared" si="1"/>
        <v>6790807.5857249005</v>
      </c>
    </row>
    <row r="52" spans="1:18" ht="15" customHeight="1" x14ac:dyDescent="0.2">
      <c r="A52" s="16" t="s">
        <v>65</v>
      </c>
      <c r="B52" s="17">
        <v>1012420</v>
      </c>
      <c r="C52" s="18"/>
      <c r="D52" s="19"/>
      <c r="E52" s="20"/>
      <c r="F52" s="20"/>
      <c r="G52" s="19">
        <v>136450</v>
      </c>
      <c r="H52" s="21"/>
      <c r="I52" s="19">
        <v>11580</v>
      </c>
      <c r="J52" s="19"/>
      <c r="K52" s="19"/>
      <c r="L52" s="22">
        <v>300</v>
      </c>
      <c r="M52" s="19"/>
      <c r="N52" s="22">
        <v>110089.84739974872</v>
      </c>
      <c r="O52" s="26"/>
      <c r="P52" s="24">
        <f t="shared" si="1"/>
        <v>1270839.8473997486</v>
      </c>
    </row>
    <row r="53" spans="1:18" ht="15" customHeight="1" x14ac:dyDescent="0.2">
      <c r="A53" s="16" t="s">
        <v>66</v>
      </c>
      <c r="B53" s="17">
        <v>53560</v>
      </c>
      <c r="C53" s="18"/>
      <c r="D53" s="19">
        <v>150370</v>
      </c>
      <c r="E53" s="20">
        <f>626500+8240</f>
        <v>634740</v>
      </c>
      <c r="F53" s="20"/>
      <c r="G53" s="19">
        <v>19060</v>
      </c>
      <c r="H53" s="21">
        <v>4170</v>
      </c>
      <c r="I53" s="19">
        <v>2240</v>
      </c>
      <c r="J53" s="19"/>
      <c r="K53" s="19"/>
      <c r="L53" s="22">
        <v>100</v>
      </c>
      <c r="M53" s="19"/>
      <c r="N53" s="22">
        <v>15345.793289333178</v>
      </c>
      <c r="O53" s="26"/>
      <c r="P53" s="24">
        <f t="shared" si="1"/>
        <v>879585.79328933323</v>
      </c>
    </row>
    <row r="54" spans="1:18" ht="15" customHeight="1" x14ac:dyDescent="0.2">
      <c r="A54" s="16" t="s">
        <v>67</v>
      </c>
      <c r="B54" s="17">
        <v>4628330</v>
      </c>
      <c r="C54" s="18"/>
      <c r="D54" s="19"/>
      <c r="E54" s="20"/>
      <c r="F54" s="20"/>
      <c r="G54" s="19">
        <v>392060</v>
      </c>
      <c r="H54" s="21">
        <v>85490</v>
      </c>
      <c r="I54" s="19">
        <v>185080</v>
      </c>
      <c r="J54" s="19"/>
      <c r="K54" s="19"/>
      <c r="L54" s="22">
        <v>0</v>
      </c>
      <c r="M54" s="19"/>
      <c r="N54" s="22">
        <v>292813.88648489688</v>
      </c>
      <c r="O54" s="26"/>
      <c r="P54" s="24">
        <f t="shared" si="1"/>
        <v>5583773.8864848968</v>
      </c>
    </row>
    <row r="55" spans="1:18" ht="15" customHeight="1" x14ac:dyDescent="0.2">
      <c r="A55" s="16" t="s">
        <v>68</v>
      </c>
      <c r="B55" s="17">
        <v>213640</v>
      </c>
      <c r="C55" s="18"/>
      <c r="D55" s="19"/>
      <c r="E55" s="20"/>
      <c r="F55" s="20"/>
      <c r="G55" s="19">
        <v>1184950</v>
      </c>
      <c r="H55" s="21">
        <v>43580</v>
      </c>
      <c r="I55" s="19"/>
      <c r="J55" s="19"/>
      <c r="K55" s="19"/>
      <c r="L55" s="22">
        <v>0</v>
      </c>
      <c r="M55" s="19"/>
      <c r="N55" s="22">
        <v>124988.51657354116</v>
      </c>
      <c r="O55" s="26"/>
      <c r="P55" s="24">
        <f t="shared" si="1"/>
        <v>1567158.5165735411</v>
      </c>
    </row>
    <row r="56" spans="1:18" ht="15" customHeight="1" x14ac:dyDescent="0.2">
      <c r="A56" s="16" t="s">
        <v>69</v>
      </c>
      <c r="B56" s="17">
        <v>195300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19080.094690390728</v>
      </c>
      <c r="O56" s="26"/>
      <c r="P56" s="24">
        <f t="shared" si="1"/>
        <v>214380.09469039072</v>
      </c>
    </row>
    <row r="57" spans="1:18" ht="25.5" customHeight="1" x14ac:dyDescent="0.2">
      <c r="A57" s="16" t="s">
        <v>70</v>
      </c>
      <c r="B57" s="17">
        <v>1002590</v>
      </c>
      <c r="C57" s="18"/>
      <c r="D57" s="19"/>
      <c r="E57" s="20"/>
      <c r="F57" s="20"/>
      <c r="G57" s="19"/>
      <c r="H57" s="21"/>
      <c r="I57" s="19">
        <v>5900</v>
      </c>
      <c r="J57" s="19"/>
      <c r="K57" s="19">
        <v>73960</v>
      </c>
      <c r="L57" s="22">
        <v>800</v>
      </c>
      <c r="M57" s="19"/>
      <c r="N57" s="22">
        <v>33912.316027625719</v>
      </c>
      <c r="O57" s="26"/>
      <c r="P57" s="24">
        <f t="shared" si="1"/>
        <v>1117162.3160276257</v>
      </c>
    </row>
    <row r="58" spans="1:18" ht="19.5" customHeight="1" x14ac:dyDescent="0.2">
      <c r="A58" s="16" t="s">
        <v>71</v>
      </c>
      <c r="B58" s="17">
        <v>287480</v>
      </c>
      <c r="C58" s="18"/>
      <c r="D58" s="19">
        <v>310520</v>
      </c>
      <c r="E58" s="20">
        <v>1083790</v>
      </c>
      <c r="F58" s="20"/>
      <c r="G58" s="19">
        <v>53150</v>
      </c>
      <c r="H58" s="21"/>
      <c r="I58" s="19">
        <v>10810</v>
      </c>
      <c r="J58" s="19"/>
      <c r="K58" s="19"/>
      <c r="L58" s="22">
        <v>0</v>
      </c>
      <c r="M58" s="19"/>
      <c r="N58" s="22">
        <v>23221.707927685889</v>
      </c>
      <c r="O58" s="26"/>
      <c r="P58" s="24">
        <f t="shared" si="1"/>
        <v>1768971.7079276859</v>
      </c>
    </row>
    <row r="59" spans="1:18" ht="17.25" customHeight="1" x14ac:dyDescent="0.2">
      <c r="A59" s="16" t="s">
        <v>72</v>
      </c>
      <c r="B59" s="17">
        <v>1326950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105515.09872756564</v>
      </c>
      <c r="O59" s="26"/>
      <c r="P59" s="24">
        <f t="shared" si="1"/>
        <v>1432465.0987275657</v>
      </c>
      <c r="R59" s="25"/>
    </row>
    <row r="60" spans="1:18" ht="28.5" customHeight="1" x14ac:dyDescent="0.2">
      <c r="A60" s="16" t="s">
        <v>73</v>
      </c>
      <c r="B60" s="17">
        <v>2159460</v>
      </c>
      <c r="C60" s="18"/>
      <c r="D60" s="19"/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100917.5901117399</v>
      </c>
      <c r="O60" s="26"/>
      <c r="P60" s="24">
        <f t="shared" si="1"/>
        <v>2260377.5901117399</v>
      </c>
      <c r="R60" s="25"/>
    </row>
    <row r="61" spans="1:18" ht="12.75" customHeight="1" x14ac:dyDescent="0.2">
      <c r="A61" s="16" t="s">
        <v>74</v>
      </c>
      <c r="B61" s="17"/>
      <c r="C61" s="26"/>
      <c r="D61" s="19"/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1"/>
        <v>0</v>
      </c>
      <c r="R61" s="25"/>
    </row>
    <row r="62" spans="1:18" ht="12.75" customHeight="1" x14ac:dyDescent="0.2">
      <c r="A62" s="16" t="s">
        <v>75</v>
      </c>
      <c r="B62" s="17">
        <v>180930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3240.1953632585855</v>
      </c>
      <c r="O62" s="26"/>
      <c r="P62" s="24">
        <f t="shared" si="1"/>
        <v>184170.19536325859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1321910</v>
      </c>
      <c r="C64" s="18"/>
      <c r="D64" s="19"/>
      <c r="E64" s="20"/>
      <c r="F64" s="20"/>
      <c r="G64" s="19"/>
      <c r="H64" s="21">
        <v>30660</v>
      </c>
      <c r="I64" s="19"/>
      <c r="J64" s="19"/>
      <c r="K64" s="19"/>
      <c r="L64" s="22">
        <v>200</v>
      </c>
      <c r="M64" s="19"/>
      <c r="N64" s="22">
        <v>84523.539364785946</v>
      </c>
      <c r="O64" s="26"/>
      <c r="P64" s="24">
        <f t="shared" si="1"/>
        <v>1437293.5393647859</v>
      </c>
    </row>
    <row r="65" spans="1:16" ht="12.75" customHeight="1" x14ac:dyDescent="0.2">
      <c r="A65" s="16" t="s">
        <v>78</v>
      </c>
      <c r="B65" s="17">
        <v>645740</v>
      </c>
      <c r="C65" s="18"/>
      <c r="D65" s="19"/>
      <c r="E65" s="20"/>
      <c r="F65" s="20"/>
      <c r="G65" s="19">
        <v>444480</v>
      </c>
      <c r="H65" s="21">
        <v>188260</v>
      </c>
      <c r="I65" s="19"/>
      <c r="J65" s="19"/>
      <c r="K65" s="19"/>
      <c r="L65" s="22">
        <v>900</v>
      </c>
      <c r="M65" s="19"/>
      <c r="N65" s="22">
        <v>121151.1800101018</v>
      </c>
      <c r="O65" s="26"/>
      <c r="P65" s="24">
        <f t="shared" si="1"/>
        <v>1400531.1800101018</v>
      </c>
    </row>
    <row r="66" spans="1:16" ht="20.25" customHeight="1" x14ac:dyDescent="0.2">
      <c r="A66" s="16" t="s">
        <v>79</v>
      </c>
      <c r="B66" s="17">
        <v>2137410</v>
      </c>
      <c r="C66" s="18"/>
      <c r="D66" s="19"/>
      <c r="E66" s="20"/>
      <c r="F66" s="20"/>
      <c r="G66" s="19">
        <v>333960</v>
      </c>
      <c r="H66" s="21">
        <v>32950</v>
      </c>
      <c r="I66" s="19"/>
      <c r="J66" s="19"/>
      <c r="K66" s="19"/>
      <c r="L66" s="22">
        <v>0</v>
      </c>
      <c r="M66" s="19"/>
      <c r="N66" s="22">
        <v>92651.755240936021</v>
      </c>
      <c r="O66" s="26"/>
      <c r="P66" s="24">
        <f t="shared" si="1"/>
        <v>2596971.7552409358</v>
      </c>
    </row>
    <row r="67" spans="1:16" ht="15" customHeight="1" x14ac:dyDescent="0.2">
      <c r="A67" s="16" t="s">
        <v>80</v>
      </c>
      <c r="B67" s="17">
        <v>729140</v>
      </c>
      <c r="C67" s="18"/>
      <c r="D67" s="19"/>
      <c r="E67" s="20">
        <f>294940+58070</f>
        <v>353010</v>
      </c>
      <c r="F67" s="20"/>
      <c r="G67" s="19">
        <v>403880</v>
      </c>
      <c r="H67" s="21">
        <v>42870</v>
      </c>
      <c r="I67" s="19">
        <v>19900</v>
      </c>
      <c r="J67" s="19"/>
      <c r="K67" s="19"/>
      <c r="L67" s="22">
        <v>1500</v>
      </c>
      <c r="M67" s="19"/>
      <c r="N67" s="22">
        <v>105406.12071738266</v>
      </c>
      <c r="O67" s="26"/>
      <c r="P67" s="24">
        <f t="shared" si="1"/>
        <v>1655706.1207173828</v>
      </c>
    </row>
    <row r="68" spans="1:16" ht="15" customHeight="1" x14ac:dyDescent="0.2">
      <c r="A68" s="16" t="s">
        <v>81</v>
      </c>
      <c r="B68" s="17">
        <v>1991330</v>
      </c>
      <c r="C68" s="18"/>
      <c r="D68" s="19"/>
      <c r="E68" s="20"/>
      <c r="F68" s="20"/>
      <c r="G68" s="19">
        <v>269390</v>
      </c>
      <c r="H68" s="21">
        <v>86240</v>
      </c>
      <c r="I68" s="19">
        <v>101300</v>
      </c>
      <c r="J68" s="19"/>
      <c r="K68" s="19"/>
      <c r="L68" s="22">
        <v>0</v>
      </c>
      <c r="M68" s="19"/>
      <c r="N68" s="22">
        <v>257904.30138727571</v>
      </c>
      <c r="O68" s="26"/>
      <c r="P68" s="24">
        <f t="shared" si="1"/>
        <v>2706164.3013872756</v>
      </c>
    </row>
    <row r="69" spans="1:16" ht="15" customHeight="1" x14ac:dyDescent="0.2">
      <c r="A69" s="16" t="s">
        <v>82</v>
      </c>
      <c r="B69" s="17">
        <v>1530760</v>
      </c>
      <c r="C69" s="18">
        <v>156990</v>
      </c>
      <c r="D69" s="19">
        <v>15570</v>
      </c>
      <c r="E69" s="20"/>
      <c r="F69" s="20"/>
      <c r="G69" s="19"/>
      <c r="H69" s="21">
        <v>830</v>
      </c>
      <c r="I69" s="19">
        <v>26600</v>
      </c>
      <c r="J69" s="19"/>
      <c r="K69" s="19"/>
      <c r="L69" s="22">
        <v>0</v>
      </c>
      <c r="M69" s="19"/>
      <c r="N69" s="22">
        <v>0</v>
      </c>
      <c r="O69" s="26"/>
      <c r="P69" s="24">
        <f t="shared" si="1"/>
        <v>1730750</v>
      </c>
    </row>
    <row r="70" spans="1:16" ht="34.5" customHeight="1" x14ac:dyDescent="0.2">
      <c r="A70" s="28" t="s">
        <v>83</v>
      </c>
      <c r="B70" s="29">
        <f>SUM(B4:B69)</f>
        <v>100591850</v>
      </c>
      <c r="C70" s="29">
        <f t="shared" ref="C70:L70" si="2">SUM(C4:C69)</f>
        <v>1802990</v>
      </c>
      <c r="D70" s="29">
        <f>SUM(D4:D69)</f>
        <v>1177450</v>
      </c>
      <c r="E70" s="30">
        <f>SUM(E5:E69)</f>
        <v>12415170</v>
      </c>
      <c r="F70" s="30">
        <f>SUM(F5:F69)</f>
        <v>15529810</v>
      </c>
      <c r="G70" s="31">
        <f t="shared" si="2"/>
        <v>14895980</v>
      </c>
      <c r="H70" s="31">
        <f t="shared" si="2"/>
        <v>2251600</v>
      </c>
      <c r="I70" s="31">
        <f t="shared" si="2"/>
        <v>1713410</v>
      </c>
      <c r="J70" s="31">
        <f t="shared" si="2"/>
        <v>95420</v>
      </c>
      <c r="K70" s="31">
        <f t="shared" si="2"/>
        <v>653370</v>
      </c>
      <c r="L70" s="31">
        <f t="shared" si="2"/>
        <v>25980</v>
      </c>
      <c r="M70" s="32"/>
      <c r="N70" s="29">
        <f>SUM(N4:N69)</f>
        <v>8607370.0000000019</v>
      </c>
      <c r="O70" s="33"/>
      <c r="P70" s="34">
        <f>SUM(P4:P69)</f>
        <v>159760399.99999997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  <row r="73" spans="1:16" ht="27.7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ht="27.7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30B0-92F2-4565-A730-4110DBF515F6}">
  <sheetPr codeName="Sheet12"/>
  <dimension ref="A1:R72"/>
  <sheetViews>
    <sheetView workbookViewId="0">
      <pane xSplit="1" ySplit="3" topLeftCell="B63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745620</v>
      </c>
      <c r="C4" s="18"/>
      <c r="D4" s="19"/>
      <c r="E4" s="20"/>
      <c r="F4" s="20"/>
      <c r="G4" s="19"/>
      <c r="H4" s="21"/>
      <c r="I4" s="19">
        <v>15980</v>
      </c>
      <c r="J4" s="19"/>
      <c r="K4" s="19"/>
      <c r="L4" s="22">
        <v>850</v>
      </c>
      <c r="M4" s="19"/>
      <c r="N4" s="22">
        <v>57373.384163878683</v>
      </c>
      <c r="O4" s="23"/>
      <c r="P4" s="24">
        <f t="shared" ref="P4:P35" si="0">SUM(B4:N4)</f>
        <v>819823.38416387863</v>
      </c>
      <c r="Q4" s="1">
        <v>1000</v>
      </c>
    </row>
    <row r="5" spans="1:18" ht="15" customHeight="1" x14ac:dyDescent="0.2">
      <c r="A5" s="16" t="s">
        <v>18</v>
      </c>
      <c r="B5" s="17">
        <v>910670</v>
      </c>
      <c r="C5" s="18"/>
      <c r="D5" s="19"/>
      <c r="E5" s="20">
        <f>653890+22310</f>
        <v>676200</v>
      </c>
      <c r="F5" s="20"/>
      <c r="G5" s="19">
        <v>421530</v>
      </c>
      <c r="H5" s="21">
        <v>27130</v>
      </c>
      <c r="I5" s="19">
        <v>19740</v>
      </c>
      <c r="J5" s="19"/>
      <c r="K5" s="19"/>
      <c r="L5" s="22">
        <v>1210</v>
      </c>
      <c r="M5" s="19"/>
      <c r="N5" s="22">
        <v>223620.30125437325</v>
      </c>
      <c r="O5" s="23"/>
      <c r="P5" s="24">
        <f t="shared" si="0"/>
        <v>2280100.301254373</v>
      </c>
    </row>
    <row r="6" spans="1:18" ht="15" customHeight="1" x14ac:dyDescent="0.2">
      <c r="A6" s="16" t="s">
        <v>19</v>
      </c>
      <c r="B6" s="17">
        <v>1372230</v>
      </c>
      <c r="C6" s="18"/>
      <c r="D6" s="19"/>
      <c r="E6" s="20"/>
      <c r="F6" s="20"/>
      <c r="G6" s="19">
        <v>281470</v>
      </c>
      <c r="H6" s="21">
        <v>76710</v>
      </c>
      <c r="I6" s="19">
        <v>6800</v>
      </c>
      <c r="J6" s="19"/>
      <c r="K6" s="19"/>
      <c r="L6" s="22">
        <v>1000</v>
      </c>
      <c r="M6" s="19"/>
      <c r="N6" s="22">
        <v>192139.34521488284</v>
      </c>
      <c r="O6" s="23"/>
      <c r="P6" s="24">
        <f t="shared" si="0"/>
        <v>1930349.3452148829</v>
      </c>
    </row>
    <row r="7" spans="1:18" ht="25.5" customHeight="1" x14ac:dyDescent="0.2">
      <c r="A7" s="16" t="s">
        <v>20</v>
      </c>
      <c r="B7" s="17">
        <v>1546620</v>
      </c>
      <c r="C7" s="18"/>
      <c r="D7" s="19"/>
      <c r="E7" s="20"/>
      <c r="F7" s="20"/>
      <c r="G7" s="19">
        <v>313740</v>
      </c>
      <c r="H7" s="21">
        <v>54470</v>
      </c>
      <c r="I7" s="19">
        <v>8890</v>
      </c>
      <c r="J7" s="19"/>
      <c r="K7" s="19"/>
      <c r="L7" s="22">
        <v>700</v>
      </c>
      <c r="M7" s="19"/>
      <c r="N7" s="22">
        <v>91967.811526101941</v>
      </c>
      <c r="O7" s="23"/>
      <c r="P7" s="24">
        <f t="shared" si="0"/>
        <v>2016387.811526102</v>
      </c>
    </row>
    <row r="8" spans="1:18" ht="15" customHeight="1" x14ac:dyDescent="0.2">
      <c r="A8" s="16" t="s">
        <v>21</v>
      </c>
      <c r="B8" s="17">
        <v>48620</v>
      </c>
      <c r="C8" s="26"/>
      <c r="D8" s="19"/>
      <c r="E8" s="20"/>
      <c r="F8" s="20"/>
      <c r="G8" s="19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48620</v>
      </c>
    </row>
    <row r="9" spans="1:18" ht="15" customHeight="1" x14ac:dyDescent="0.2">
      <c r="A9" s="16" t="s">
        <v>22</v>
      </c>
      <c r="B9" s="17">
        <v>9482350</v>
      </c>
      <c r="C9" s="18"/>
      <c r="D9" s="19"/>
      <c r="E9" s="20"/>
      <c r="F9" s="20">
        <v>16872230</v>
      </c>
      <c r="G9" s="19">
        <v>2385850</v>
      </c>
      <c r="H9" s="21">
        <v>21470</v>
      </c>
      <c r="I9" s="19">
        <v>321900</v>
      </c>
      <c r="J9" s="19">
        <v>47460</v>
      </c>
      <c r="K9" s="19"/>
      <c r="L9" s="22">
        <v>0</v>
      </c>
      <c r="M9" s="19"/>
      <c r="N9" s="22">
        <v>1008468.0136119508</v>
      </c>
      <c r="O9" s="23"/>
      <c r="P9" s="24">
        <f t="shared" si="0"/>
        <v>30139728.01361195</v>
      </c>
    </row>
    <row r="10" spans="1:18" ht="15" customHeight="1" x14ac:dyDescent="0.2">
      <c r="A10" s="16" t="s">
        <v>23</v>
      </c>
      <c r="B10" s="17">
        <v>517510</v>
      </c>
      <c r="C10" s="18"/>
      <c r="D10" s="19"/>
      <c r="E10" s="20">
        <f>235980+16670</f>
        <v>252650</v>
      </c>
      <c r="F10" s="20">
        <v>1248440</v>
      </c>
      <c r="G10" s="19">
        <v>354360</v>
      </c>
      <c r="H10" s="21">
        <v>71420</v>
      </c>
      <c r="I10" s="19">
        <v>12060</v>
      </c>
      <c r="J10" s="19"/>
      <c r="K10" s="19"/>
      <c r="L10" s="22">
        <v>380</v>
      </c>
      <c r="M10" s="19"/>
      <c r="N10" s="22">
        <v>163853.93147066652</v>
      </c>
      <c r="O10" s="23"/>
      <c r="P10" s="24">
        <f t="shared" si="0"/>
        <v>2620673.9314706665</v>
      </c>
    </row>
    <row r="11" spans="1:18" ht="15" customHeight="1" x14ac:dyDescent="0.2">
      <c r="A11" s="16" t="s">
        <v>24</v>
      </c>
      <c r="B11" s="17">
        <v>125490</v>
      </c>
      <c r="C11" s="18"/>
      <c r="D11" s="19"/>
      <c r="E11" s="20">
        <f>425050</f>
        <v>425050</v>
      </c>
      <c r="F11" s="20"/>
      <c r="G11" s="19"/>
      <c r="H11" s="21"/>
      <c r="I11" s="19"/>
      <c r="J11" s="19"/>
      <c r="K11" s="19"/>
      <c r="L11" s="22">
        <v>0</v>
      </c>
      <c r="M11" s="19"/>
      <c r="N11" s="22">
        <v>22502.282379917524</v>
      </c>
      <c r="O11" s="23"/>
      <c r="P11" s="24">
        <f t="shared" si="0"/>
        <v>573042.28237991757</v>
      </c>
    </row>
    <row r="12" spans="1:18" ht="15" customHeight="1" x14ac:dyDescent="0.2">
      <c r="A12" s="16" t="s">
        <v>25</v>
      </c>
      <c r="B12" s="17">
        <v>986730</v>
      </c>
      <c r="C12" s="18">
        <v>916190</v>
      </c>
      <c r="D12" s="19"/>
      <c r="E12" s="20"/>
      <c r="F12" s="20"/>
      <c r="G12" s="19"/>
      <c r="H12" s="21">
        <v>29830</v>
      </c>
      <c r="I12" s="19">
        <v>62050</v>
      </c>
      <c r="J12" s="19"/>
      <c r="K12" s="19"/>
      <c r="L12" s="22">
        <v>930</v>
      </c>
      <c r="M12" s="19"/>
      <c r="N12" s="22">
        <v>136041.78946372235</v>
      </c>
      <c r="O12" s="23"/>
      <c r="P12" s="24">
        <f t="shared" si="0"/>
        <v>2131771.7894637221</v>
      </c>
    </row>
    <row r="13" spans="1:18" ht="24" customHeight="1" x14ac:dyDescent="0.2">
      <c r="A13" s="16" t="s">
        <v>26</v>
      </c>
      <c r="B13" s="17">
        <v>2694250</v>
      </c>
      <c r="C13" s="18"/>
      <c r="D13" s="19"/>
      <c r="E13" s="20"/>
      <c r="F13" s="20"/>
      <c r="G13" s="19">
        <v>475150</v>
      </c>
      <c r="H13" s="21">
        <v>16470</v>
      </c>
      <c r="I13" s="19">
        <v>21870</v>
      </c>
      <c r="J13" s="19"/>
      <c r="K13" s="19"/>
      <c r="L13" s="22">
        <v>200</v>
      </c>
      <c r="M13" s="19"/>
      <c r="N13" s="22">
        <v>377770.66492580681</v>
      </c>
      <c r="O13" s="23"/>
      <c r="P13" s="24">
        <f t="shared" si="0"/>
        <v>3585710.6649258067</v>
      </c>
    </row>
    <row r="14" spans="1:18" ht="22.5" customHeight="1" x14ac:dyDescent="0.2">
      <c r="A14" s="16" t="s">
        <v>27</v>
      </c>
      <c r="B14" s="17">
        <v>3916160</v>
      </c>
      <c r="C14" s="18"/>
      <c r="D14" s="19"/>
      <c r="E14" s="20"/>
      <c r="F14" s="20"/>
      <c r="G14" s="19"/>
      <c r="H14" s="21"/>
      <c r="I14" s="19">
        <v>8640</v>
      </c>
      <c r="J14" s="19"/>
      <c r="K14" s="19"/>
      <c r="L14" s="22">
        <v>1100</v>
      </c>
      <c r="M14" s="19"/>
      <c r="N14" s="22">
        <v>26068.820996713985</v>
      </c>
      <c r="O14" s="23"/>
      <c r="P14" s="24">
        <f t="shared" si="0"/>
        <v>3951968.8209967138</v>
      </c>
    </row>
    <row r="15" spans="1:18" ht="21" customHeight="1" x14ac:dyDescent="0.2">
      <c r="A15" s="16" t="s">
        <v>28</v>
      </c>
      <c r="B15" s="17">
        <v>3468080</v>
      </c>
      <c r="C15" s="18"/>
      <c r="D15" s="19">
        <v>368130</v>
      </c>
      <c r="E15" s="20"/>
      <c r="F15" s="20"/>
      <c r="G15" s="19">
        <v>270120</v>
      </c>
      <c r="H15" s="21"/>
      <c r="I15" s="19">
        <v>37170</v>
      </c>
      <c r="J15" s="19"/>
      <c r="K15" s="19"/>
      <c r="L15" s="22">
        <v>1000</v>
      </c>
      <c r="M15" s="19"/>
      <c r="N15" s="22">
        <v>189225.33525640453</v>
      </c>
      <c r="O15" s="23"/>
      <c r="P15" s="24">
        <f t="shared" si="0"/>
        <v>4333725.3352564042</v>
      </c>
    </row>
    <row r="16" spans="1:18" ht="30" customHeight="1" x14ac:dyDescent="0.2">
      <c r="A16" s="16" t="s">
        <v>29</v>
      </c>
      <c r="B16" s="17">
        <v>2092740</v>
      </c>
      <c r="C16" s="18"/>
      <c r="D16" s="19"/>
      <c r="E16" s="20"/>
      <c r="F16" s="20"/>
      <c r="G16" s="19"/>
      <c r="H16" s="21">
        <v>51840</v>
      </c>
      <c r="I16" s="19"/>
      <c r="J16" s="19"/>
      <c r="K16" s="19"/>
      <c r="L16" s="22">
        <v>970</v>
      </c>
      <c r="M16" s="19"/>
      <c r="N16" s="22">
        <v>217541.70303343688</v>
      </c>
      <c r="O16" s="23"/>
      <c r="P16" s="24">
        <f t="shared" si="0"/>
        <v>2363091.703033437</v>
      </c>
      <c r="R16" s="25"/>
    </row>
    <row r="17" spans="1:16" ht="15" customHeight="1" x14ac:dyDescent="0.2">
      <c r="A17" s="16" t="s">
        <v>30</v>
      </c>
      <c r="B17" s="17">
        <v>790020</v>
      </c>
      <c r="C17" s="18">
        <v>45890</v>
      </c>
      <c r="D17" s="19"/>
      <c r="E17" s="20"/>
      <c r="F17" s="20"/>
      <c r="G17" s="19"/>
      <c r="H17" s="21">
        <v>77810</v>
      </c>
      <c r="I17" s="19">
        <v>46400</v>
      </c>
      <c r="J17" s="19"/>
      <c r="K17" s="19">
        <v>219220</v>
      </c>
      <c r="L17" s="22">
        <v>500</v>
      </c>
      <c r="M17" s="19"/>
      <c r="N17" s="22">
        <v>0</v>
      </c>
      <c r="O17" s="23"/>
      <c r="P17" s="24">
        <f t="shared" si="0"/>
        <v>1179840</v>
      </c>
    </row>
    <row r="18" spans="1:16" ht="15" customHeight="1" x14ac:dyDescent="0.2">
      <c r="A18" s="16" t="s">
        <v>31</v>
      </c>
      <c r="B18" s="17">
        <v>1564740</v>
      </c>
      <c r="C18" s="18"/>
      <c r="D18" s="19"/>
      <c r="E18" s="20"/>
      <c r="F18" s="20"/>
      <c r="G18" s="19"/>
      <c r="H18" s="21">
        <v>60410</v>
      </c>
      <c r="I18" s="19">
        <v>31930</v>
      </c>
      <c r="J18" s="19"/>
      <c r="K18" s="19"/>
      <c r="L18" s="22">
        <v>0</v>
      </c>
      <c r="M18" s="19"/>
      <c r="N18" s="22">
        <v>12374.7</v>
      </c>
      <c r="O18" s="23"/>
      <c r="P18" s="24">
        <f t="shared" si="0"/>
        <v>1669454.7</v>
      </c>
    </row>
    <row r="19" spans="1:16" ht="15" customHeight="1" x14ac:dyDescent="0.2">
      <c r="A19" s="16" t="s">
        <v>32</v>
      </c>
      <c r="B19" s="17">
        <v>1236190</v>
      </c>
      <c r="C19" s="18"/>
      <c r="D19" s="19"/>
      <c r="E19" s="20"/>
      <c r="F19" s="20"/>
      <c r="G19" s="19">
        <v>249740</v>
      </c>
      <c r="H19" s="21">
        <v>1630</v>
      </c>
      <c r="I19" s="19"/>
      <c r="J19" s="19"/>
      <c r="K19" s="19"/>
      <c r="L19" s="22">
        <v>0</v>
      </c>
      <c r="M19" s="19"/>
      <c r="N19" s="22">
        <v>106390.74330946049</v>
      </c>
      <c r="O19" s="23"/>
      <c r="P19" s="24">
        <f t="shared" si="0"/>
        <v>1593950.7433094606</v>
      </c>
    </row>
    <row r="20" spans="1:16" ht="15" customHeight="1" x14ac:dyDescent="0.2">
      <c r="A20" s="16" t="s">
        <v>33</v>
      </c>
      <c r="B20" s="17">
        <v>2008020</v>
      </c>
      <c r="C20" s="18"/>
      <c r="D20" s="19"/>
      <c r="E20" s="20"/>
      <c r="F20" s="20"/>
      <c r="G20" s="19">
        <v>969550</v>
      </c>
      <c r="H20" s="21">
        <v>241690</v>
      </c>
      <c r="I20" s="19">
        <v>37100</v>
      </c>
      <c r="J20" s="19"/>
      <c r="K20" s="19">
        <v>3640</v>
      </c>
      <c r="L20" s="22">
        <v>620</v>
      </c>
      <c r="M20" s="19"/>
      <c r="N20" s="22">
        <v>376842.5684988086</v>
      </c>
      <c r="O20" s="23"/>
      <c r="P20" s="24">
        <f t="shared" si="0"/>
        <v>3637462.5684988084</v>
      </c>
    </row>
    <row r="21" spans="1:16" ht="15" customHeight="1" x14ac:dyDescent="0.2">
      <c r="A21" s="16" t="s">
        <v>34</v>
      </c>
      <c r="B21" s="17">
        <v>739230</v>
      </c>
      <c r="C21" s="18"/>
      <c r="D21" s="19"/>
      <c r="E21" s="20">
        <f>283480</f>
        <v>283480</v>
      </c>
      <c r="F21" s="20"/>
      <c r="G21" s="19"/>
      <c r="H21" s="21">
        <v>6890</v>
      </c>
      <c r="I21" s="19"/>
      <c r="J21" s="19"/>
      <c r="K21" s="19"/>
      <c r="L21" s="22">
        <v>0</v>
      </c>
      <c r="M21" s="19"/>
      <c r="N21" s="22">
        <v>34867.357428040043</v>
      </c>
      <c r="O21" s="23"/>
      <c r="P21" s="24">
        <f t="shared" si="0"/>
        <v>1064467.3574280401</v>
      </c>
    </row>
    <row r="22" spans="1:16" ht="20.25" customHeight="1" x14ac:dyDescent="0.2">
      <c r="A22" s="16" t="s">
        <v>35</v>
      </c>
      <c r="B22" s="17">
        <v>1861330</v>
      </c>
      <c r="C22" s="18">
        <v>110900</v>
      </c>
      <c r="D22" s="19"/>
      <c r="E22" s="20"/>
      <c r="F22" s="20"/>
      <c r="G22" s="19"/>
      <c r="H22" s="21">
        <v>112960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2085190</v>
      </c>
    </row>
    <row r="23" spans="1:16" ht="15" customHeight="1" x14ac:dyDescent="0.2">
      <c r="A23" s="16" t="s">
        <v>36</v>
      </c>
      <c r="B23" s="17">
        <v>1317600</v>
      </c>
      <c r="C23" s="18"/>
      <c r="D23" s="19"/>
      <c r="E23" s="20"/>
      <c r="F23" s="20"/>
      <c r="G23" s="19">
        <v>55270</v>
      </c>
      <c r="H23" s="21"/>
      <c r="I23" s="19"/>
      <c r="J23" s="19"/>
      <c r="K23" s="19"/>
      <c r="L23" s="22">
        <v>930</v>
      </c>
      <c r="M23" s="19"/>
      <c r="N23" s="22">
        <v>86801.872363753952</v>
      </c>
      <c r="O23" s="23"/>
      <c r="P23" s="24">
        <f t="shared" si="0"/>
        <v>1460601.8723637538</v>
      </c>
    </row>
    <row r="24" spans="1:16" ht="25.5" customHeight="1" x14ac:dyDescent="0.2">
      <c r="A24" s="16" t="s">
        <v>37</v>
      </c>
      <c r="B24" s="17">
        <v>956620</v>
      </c>
      <c r="C24" s="18"/>
      <c r="D24" s="19">
        <v>132770</v>
      </c>
      <c r="E24" s="20">
        <f>175440</f>
        <v>175440</v>
      </c>
      <c r="F24" s="20"/>
      <c r="G24" s="19">
        <v>401600</v>
      </c>
      <c r="H24" s="21">
        <v>102120</v>
      </c>
      <c r="I24" s="19">
        <v>20330</v>
      </c>
      <c r="J24" s="19"/>
      <c r="K24" s="19"/>
      <c r="L24" s="22">
        <v>790</v>
      </c>
      <c r="M24" s="19"/>
      <c r="N24" s="22">
        <v>158589.86840588634</v>
      </c>
      <c r="O24" s="23"/>
      <c r="P24" s="24">
        <f t="shared" si="0"/>
        <v>1948259.8684058865</v>
      </c>
    </row>
    <row r="25" spans="1:16" ht="15" customHeight="1" x14ac:dyDescent="0.2">
      <c r="A25" s="27" t="s">
        <v>38</v>
      </c>
      <c r="B25" s="17">
        <v>1772920</v>
      </c>
      <c r="C25" s="18"/>
      <c r="D25" s="19"/>
      <c r="E25" s="20"/>
      <c r="F25" s="20"/>
      <c r="G25" s="19"/>
      <c r="H25" s="21"/>
      <c r="I25" s="19">
        <v>6100</v>
      </c>
      <c r="J25" s="19"/>
      <c r="K25" s="19"/>
      <c r="L25" s="22">
        <v>100</v>
      </c>
      <c r="M25" s="19"/>
      <c r="N25" s="22">
        <v>112195.59135054867</v>
      </c>
      <c r="O25" s="23"/>
      <c r="P25" s="24">
        <f t="shared" si="0"/>
        <v>1891315.5913505487</v>
      </c>
    </row>
    <row r="26" spans="1:16" ht="15" customHeight="1" x14ac:dyDescent="0.2">
      <c r="A26" s="16" t="s">
        <v>39</v>
      </c>
      <c r="B26" s="17">
        <v>2123120</v>
      </c>
      <c r="C26" s="18"/>
      <c r="D26" s="19"/>
      <c r="E26" s="20"/>
      <c r="F26" s="20"/>
      <c r="G26" s="19"/>
      <c r="H26" s="21"/>
      <c r="I26" s="19">
        <v>18200</v>
      </c>
      <c r="J26" s="19"/>
      <c r="K26" s="19"/>
      <c r="L26" s="22">
        <v>940</v>
      </c>
      <c r="M26" s="19"/>
      <c r="N26" s="22">
        <v>132457.55460609376</v>
      </c>
      <c r="O26" s="23"/>
      <c r="P26" s="24">
        <f t="shared" si="0"/>
        <v>2274717.5546060936</v>
      </c>
    </row>
    <row r="27" spans="1:16" ht="15" customHeight="1" x14ac:dyDescent="0.2">
      <c r="A27" s="16" t="s">
        <v>40</v>
      </c>
      <c r="B27" s="17">
        <v>1411080</v>
      </c>
      <c r="C27" s="18"/>
      <c r="D27" s="19"/>
      <c r="E27" s="20"/>
      <c r="F27" s="20"/>
      <c r="G27" s="19"/>
      <c r="H27" s="21"/>
      <c r="I27" s="19"/>
      <c r="J27" s="19"/>
      <c r="K27" s="19">
        <v>230520</v>
      </c>
      <c r="L27" s="22">
        <v>500</v>
      </c>
      <c r="M27" s="19"/>
      <c r="N27" s="22">
        <v>11012.098085182843</v>
      </c>
      <c r="O27" s="23"/>
      <c r="P27" s="24">
        <f t="shared" si="0"/>
        <v>1653112.098085183</v>
      </c>
    </row>
    <row r="28" spans="1:16" ht="15" customHeight="1" x14ac:dyDescent="0.2">
      <c r="A28" s="16" t="s">
        <v>41</v>
      </c>
      <c r="B28" s="17">
        <v>2145010</v>
      </c>
      <c r="C28" s="18"/>
      <c r="D28" s="19"/>
      <c r="E28" s="20"/>
      <c r="F28" s="20"/>
      <c r="G28" s="19">
        <v>466730</v>
      </c>
      <c r="H28" s="21">
        <v>43430</v>
      </c>
      <c r="I28" s="19">
        <v>22440</v>
      </c>
      <c r="J28" s="19"/>
      <c r="K28" s="19"/>
      <c r="L28" s="22">
        <v>500</v>
      </c>
      <c r="M28" s="19"/>
      <c r="N28" s="22">
        <v>123777.18221378684</v>
      </c>
      <c r="O28" s="23"/>
      <c r="P28" s="24">
        <f t="shared" si="0"/>
        <v>2801887.182213787</v>
      </c>
    </row>
    <row r="29" spans="1:16" ht="15" customHeight="1" x14ac:dyDescent="0.2">
      <c r="A29" s="16" t="s">
        <v>42</v>
      </c>
      <c r="B29" s="17">
        <v>781190</v>
      </c>
      <c r="C29" s="18"/>
      <c r="D29" s="19"/>
      <c r="E29" s="20"/>
      <c r="F29" s="20"/>
      <c r="G29" s="19"/>
      <c r="H29" s="21">
        <v>29320</v>
      </c>
      <c r="I29" s="19">
        <v>4300</v>
      </c>
      <c r="J29" s="19"/>
      <c r="K29" s="19"/>
      <c r="L29" s="22">
        <v>720</v>
      </c>
      <c r="M29" s="19"/>
      <c r="N29" s="22">
        <v>53523.435625548293</v>
      </c>
      <c r="O29" s="23"/>
      <c r="P29" s="24">
        <f t="shared" si="0"/>
        <v>869053.43562554824</v>
      </c>
    </row>
    <row r="30" spans="1:16" ht="15" customHeight="1" x14ac:dyDescent="0.2">
      <c r="A30" s="16" t="s">
        <v>43</v>
      </c>
      <c r="B30" s="17">
        <v>1811810</v>
      </c>
      <c r="C30" s="18"/>
      <c r="D30" s="19"/>
      <c r="E30" s="20">
        <f>880650+2840</f>
        <v>883490</v>
      </c>
      <c r="F30" s="20"/>
      <c r="G30" s="19">
        <v>401530</v>
      </c>
      <c r="H30" s="21">
        <v>93870</v>
      </c>
      <c r="I30" s="19">
        <v>36360</v>
      </c>
      <c r="J30" s="19"/>
      <c r="K30" s="19"/>
      <c r="L30" s="22">
        <v>690</v>
      </c>
      <c r="M30" s="19"/>
      <c r="N30" s="22">
        <v>229040.55238478826</v>
      </c>
      <c r="O30" s="23"/>
      <c r="P30" s="24">
        <f t="shared" si="0"/>
        <v>3456790.5523847882</v>
      </c>
    </row>
    <row r="31" spans="1:16" ht="25.5" customHeight="1" x14ac:dyDescent="0.2">
      <c r="A31" s="16" t="s">
        <v>44</v>
      </c>
      <c r="B31" s="17">
        <v>877350</v>
      </c>
      <c r="C31" s="18"/>
      <c r="D31" s="19"/>
      <c r="E31" s="20">
        <f>1314350+27780</f>
        <v>1342130</v>
      </c>
      <c r="F31" s="20"/>
      <c r="G31" s="19">
        <v>484900</v>
      </c>
      <c r="H31" s="21">
        <v>40110</v>
      </c>
      <c r="I31" s="19">
        <v>28570</v>
      </c>
      <c r="J31" s="19">
        <v>3490</v>
      </c>
      <c r="K31" s="19"/>
      <c r="L31" s="22">
        <v>720</v>
      </c>
      <c r="M31" s="19"/>
      <c r="N31" s="22">
        <v>168810.42771360933</v>
      </c>
      <c r="O31" s="23"/>
      <c r="P31" s="24">
        <f t="shared" si="0"/>
        <v>2946080.4277136093</v>
      </c>
    </row>
    <row r="32" spans="1:16" ht="15" customHeight="1" x14ac:dyDescent="0.2">
      <c r="A32" s="16" t="s">
        <v>45</v>
      </c>
      <c r="B32" s="17">
        <v>3944490</v>
      </c>
      <c r="C32" s="18"/>
      <c r="D32" s="19">
        <v>7200</v>
      </c>
      <c r="E32" s="20"/>
      <c r="F32" s="20"/>
      <c r="G32" s="19"/>
      <c r="H32" s="21"/>
      <c r="I32" s="19">
        <v>19150</v>
      </c>
      <c r="J32" s="19"/>
      <c r="K32" s="19"/>
      <c r="L32" s="22">
        <v>1000</v>
      </c>
      <c r="M32" s="19"/>
      <c r="N32" s="22">
        <v>285402.56933557196</v>
      </c>
      <c r="O32" s="23"/>
      <c r="P32" s="24">
        <f t="shared" si="0"/>
        <v>4257242.5693355724</v>
      </c>
    </row>
    <row r="33" spans="1:16" ht="15" customHeight="1" x14ac:dyDescent="0.2">
      <c r="A33" s="16" t="s">
        <v>46</v>
      </c>
      <c r="B33" s="17">
        <v>650760</v>
      </c>
      <c r="C33" s="18"/>
      <c r="D33" s="19"/>
      <c r="E33" s="20">
        <f>1055820+96780</f>
        <v>1152600</v>
      </c>
      <c r="F33" s="20"/>
      <c r="G33" s="19"/>
      <c r="H33" s="21">
        <v>55890</v>
      </c>
      <c r="I33" s="19"/>
      <c r="J33" s="19"/>
      <c r="K33" s="19"/>
      <c r="L33" s="22">
        <v>0</v>
      </c>
      <c r="M33" s="19"/>
      <c r="N33" s="22">
        <v>71692.651544744804</v>
      </c>
      <c r="O33" s="23"/>
      <c r="P33" s="24">
        <f t="shared" si="0"/>
        <v>1930942.6515447448</v>
      </c>
    </row>
    <row r="34" spans="1:16" ht="15" customHeight="1" x14ac:dyDescent="0.2">
      <c r="A34" s="16" t="s">
        <v>47</v>
      </c>
      <c r="B34" s="17">
        <v>1316610</v>
      </c>
      <c r="C34" s="18"/>
      <c r="D34" s="19">
        <v>44190</v>
      </c>
      <c r="E34" s="20"/>
      <c r="F34" s="20"/>
      <c r="G34" s="19"/>
      <c r="H34" s="21"/>
      <c r="I34" s="19">
        <v>9060</v>
      </c>
      <c r="J34" s="19"/>
      <c r="K34" s="19"/>
      <c r="L34" s="22">
        <v>0</v>
      </c>
      <c r="M34" s="19"/>
      <c r="N34" s="22">
        <v>143794.37243520987</v>
      </c>
      <c r="O34" s="26"/>
      <c r="P34" s="24">
        <f t="shared" si="0"/>
        <v>1513654.3724352098</v>
      </c>
    </row>
    <row r="35" spans="1:16" ht="15" customHeight="1" x14ac:dyDescent="0.2">
      <c r="A35" s="16" t="s">
        <v>48</v>
      </c>
      <c r="B35" s="17">
        <v>157240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0</v>
      </c>
      <c r="O35" s="26"/>
      <c r="P35" s="24">
        <f t="shared" si="0"/>
        <v>157240</v>
      </c>
    </row>
    <row r="36" spans="1:16" ht="15" customHeight="1" x14ac:dyDescent="0.2">
      <c r="A36" s="16" t="s">
        <v>49</v>
      </c>
      <c r="B36" s="17">
        <v>765400</v>
      </c>
      <c r="C36" s="18"/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71269.081660873315</v>
      </c>
      <c r="O36" s="26"/>
      <c r="P36" s="24">
        <f>SUM(B36:N36)</f>
        <v>836669.08166087326</v>
      </c>
    </row>
    <row r="37" spans="1:16" ht="25.5" customHeight="1" x14ac:dyDescent="0.2">
      <c r="A37" s="16" t="s">
        <v>50</v>
      </c>
      <c r="B37" s="17">
        <v>745800</v>
      </c>
      <c r="C37" s="18"/>
      <c r="D37" s="19"/>
      <c r="E37" s="20"/>
      <c r="F37" s="20"/>
      <c r="G37" s="19"/>
      <c r="H37" s="21"/>
      <c r="I37" s="19">
        <v>16110</v>
      </c>
      <c r="J37" s="19"/>
      <c r="K37" s="19"/>
      <c r="L37" s="22">
        <v>0</v>
      </c>
      <c r="M37" s="19"/>
      <c r="N37" s="22">
        <v>96556.334425085195</v>
      </c>
      <c r="O37" s="26"/>
      <c r="P37" s="24">
        <f t="shared" ref="P37:P69" si="1">SUM(B37:N37)</f>
        <v>858466.33442508522</v>
      </c>
    </row>
    <row r="38" spans="1:16" ht="12.75" customHeight="1" x14ac:dyDescent="0.2">
      <c r="A38" s="16" t="s">
        <v>51</v>
      </c>
      <c r="B38" s="17">
        <v>943830</v>
      </c>
      <c r="C38" s="18"/>
      <c r="D38" s="19">
        <v>56480</v>
      </c>
      <c r="E38" s="20"/>
      <c r="F38" s="20"/>
      <c r="G38" s="19"/>
      <c r="H38" s="21">
        <v>1770</v>
      </c>
      <c r="I38" s="19"/>
      <c r="J38" s="19"/>
      <c r="K38" s="19"/>
      <c r="L38" s="22">
        <v>410</v>
      </c>
      <c r="M38" s="19"/>
      <c r="N38" s="22">
        <v>17649.739825848301</v>
      </c>
      <c r="O38" s="26"/>
      <c r="P38" s="24">
        <f t="shared" si="1"/>
        <v>1020139.7398258483</v>
      </c>
    </row>
    <row r="39" spans="1:16" ht="16.5" customHeight="1" x14ac:dyDescent="0.2">
      <c r="A39" s="16" t="s">
        <v>52</v>
      </c>
      <c r="B39" s="17">
        <v>1210810</v>
      </c>
      <c r="C39" s="18"/>
      <c r="D39" s="19">
        <v>165950</v>
      </c>
      <c r="E39" s="20"/>
      <c r="F39" s="20"/>
      <c r="G39" s="19"/>
      <c r="H39" s="21"/>
      <c r="I39" s="19">
        <v>7770</v>
      </c>
      <c r="J39" s="19"/>
      <c r="K39" s="19"/>
      <c r="L39" s="22">
        <v>0</v>
      </c>
      <c r="M39" s="19"/>
      <c r="N39" s="22">
        <v>33677.094943439421</v>
      </c>
      <c r="O39" s="26"/>
      <c r="P39" s="24">
        <f t="shared" si="1"/>
        <v>1418207.0949434394</v>
      </c>
    </row>
    <row r="40" spans="1:16" ht="30" customHeight="1" x14ac:dyDescent="0.2">
      <c r="A40" s="16" t="s">
        <v>53</v>
      </c>
      <c r="B40" s="17">
        <v>1059950</v>
      </c>
      <c r="C40" s="18">
        <v>324720</v>
      </c>
      <c r="D40" s="19">
        <v>4190</v>
      </c>
      <c r="E40" s="20"/>
      <c r="F40" s="20"/>
      <c r="G40" s="19"/>
      <c r="H40" s="21">
        <v>25760</v>
      </c>
      <c r="I40" s="19">
        <v>6340</v>
      </c>
      <c r="J40" s="19"/>
      <c r="K40" s="19"/>
      <c r="L40" s="22">
        <v>0</v>
      </c>
      <c r="M40" s="19"/>
      <c r="N40" s="22">
        <v>67309.061451443748</v>
      </c>
      <c r="O40" s="26"/>
      <c r="P40" s="24">
        <f t="shared" si="1"/>
        <v>1488269.0614514437</v>
      </c>
    </row>
    <row r="41" spans="1:16" ht="15" customHeight="1" x14ac:dyDescent="0.2">
      <c r="A41" s="16" t="s">
        <v>54</v>
      </c>
      <c r="B41" s="17">
        <v>2193420</v>
      </c>
      <c r="C41" s="18"/>
      <c r="D41" s="19"/>
      <c r="E41" s="20"/>
      <c r="F41" s="20"/>
      <c r="G41" s="19"/>
      <c r="H41" s="21"/>
      <c r="I41" s="19">
        <v>31160</v>
      </c>
      <c r="J41" s="19"/>
      <c r="K41" s="19"/>
      <c r="L41" s="22">
        <v>0</v>
      </c>
      <c r="M41" s="19"/>
      <c r="N41" s="22">
        <v>57674.382736092884</v>
      </c>
      <c r="O41" s="19"/>
      <c r="P41" s="24">
        <f t="shared" si="1"/>
        <v>2282254.3827360929</v>
      </c>
    </row>
    <row r="42" spans="1:16" ht="15" customHeight="1" x14ac:dyDescent="0.2">
      <c r="A42" s="16" t="s">
        <v>55</v>
      </c>
      <c r="B42" s="17">
        <v>759050</v>
      </c>
      <c r="C42" s="18"/>
      <c r="D42" s="19"/>
      <c r="E42" s="20"/>
      <c r="F42" s="20"/>
      <c r="G42" s="19">
        <v>276430</v>
      </c>
      <c r="H42" s="19">
        <v>43230</v>
      </c>
      <c r="I42" s="19">
        <v>10930</v>
      </c>
      <c r="J42" s="19">
        <v>2380</v>
      </c>
      <c r="K42" s="19"/>
      <c r="L42" s="22">
        <v>300</v>
      </c>
      <c r="M42" s="19"/>
      <c r="N42" s="22">
        <v>127787.40520214262</v>
      </c>
      <c r="O42" s="26"/>
      <c r="P42" s="24">
        <f t="shared" si="1"/>
        <v>1220107.4052021427</v>
      </c>
    </row>
    <row r="43" spans="1:16" ht="15" customHeight="1" x14ac:dyDescent="0.2">
      <c r="A43" s="16" t="s">
        <v>56</v>
      </c>
      <c r="B43" s="17">
        <v>967100</v>
      </c>
      <c r="C43" s="18"/>
      <c r="D43" s="19">
        <v>56750</v>
      </c>
      <c r="E43" s="20">
        <f>393440+71120</f>
        <v>464560</v>
      </c>
      <c r="F43" s="20"/>
      <c r="G43" s="19">
        <v>188340</v>
      </c>
      <c r="H43" s="21">
        <v>60850</v>
      </c>
      <c r="I43" s="19">
        <v>105150</v>
      </c>
      <c r="J43" s="19"/>
      <c r="K43" s="19"/>
      <c r="L43" s="22">
        <v>820</v>
      </c>
      <c r="M43" s="19"/>
      <c r="N43" s="22">
        <v>118024.6123341372</v>
      </c>
      <c r="O43" s="26"/>
      <c r="P43" s="24">
        <f t="shared" si="1"/>
        <v>1961594.6123341373</v>
      </c>
    </row>
    <row r="44" spans="1:16" ht="15" customHeight="1" x14ac:dyDescent="0.2">
      <c r="A44" s="16" t="s">
        <v>57</v>
      </c>
      <c r="B44" s="17">
        <v>1565490</v>
      </c>
      <c r="C44" s="18"/>
      <c r="D44" s="19"/>
      <c r="E44" s="20"/>
      <c r="F44" s="20"/>
      <c r="G44" s="19">
        <v>549980</v>
      </c>
      <c r="H44" s="21">
        <v>70110</v>
      </c>
      <c r="I44" s="19">
        <v>18390</v>
      </c>
      <c r="J44" s="19">
        <v>2960</v>
      </c>
      <c r="K44" s="19"/>
      <c r="L44" s="22">
        <v>0</v>
      </c>
      <c r="M44" s="19"/>
      <c r="N44" s="22">
        <v>156675.70371979236</v>
      </c>
      <c r="O44" s="26"/>
      <c r="P44" s="24">
        <f t="shared" si="1"/>
        <v>2363605.7037197924</v>
      </c>
    </row>
    <row r="45" spans="1:16" ht="15" customHeight="1" x14ac:dyDescent="0.2">
      <c r="A45" s="16" t="s">
        <v>58</v>
      </c>
      <c r="B45" s="17">
        <v>1720120</v>
      </c>
      <c r="C45" s="18"/>
      <c r="D45" s="19"/>
      <c r="E45" s="20">
        <f>317580</f>
        <v>317580</v>
      </c>
      <c r="F45" s="20"/>
      <c r="G45" s="19"/>
      <c r="H45" s="21"/>
      <c r="I45" s="19">
        <v>29950</v>
      </c>
      <c r="J45" s="19"/>
      <c r="K45" s="19"/>
      <c r="L45" s="22">
        <v>740</v>
      </c>
      <c r="M45" s="19"/>
      <c r="N45" s="22">
        <v>221442.51001341533</v>
      </c>
      <c r="O45" s="26"/>
      <c r="P45" s="24">
        <f t="shared" si="1"/>
        <v>2289832.5100134155</v>
      </c>
    </row>
    <row r="46" spans="1:16" ht="15.75" customHeight="1" x14ac:dyDescent="0.2">
      <c r="A46" s="16" t="s">
        <v>59</v>
      </c>
      <c r="B46" s="17">
        <v>1817930</v>
      </c>
      <c r="C46" s="18"/>
      <c r="D46" s="19">
        <v>45390</v>
      </c>
      <c r="E46" s="20">
        <f>1602200</f>
        <v>1602200</v>
      </c>
      <c r="F46" s="20"/>
      <c r="G46" s="19"/>
      <c r="H46" s="21">
        <v>3560</v>
      </c>
      <c r="I46" s="19">
        <v>50670</v>
      </c>
      <c r="J46" s="19"/>
      <c r="K46" s="19"/>
      <c r="L46" s="22">
        <v>1050</v>
      </c>
      <c r="M46" s="19"/>
      <c r="N46" s="22">
        <v>138169.58438330062</v>
      </c>
      <c r="O46" s="26"/>
      <c r="P46" s="24">
        <f t="shared" si="1"/>
        <v>3658969.5843833005</v>
      </c>
    </row>
    <row r="47" spans="1:16" ht="15" customHeight="1" x14ac:dyDescent="0.2">
      <c r="A47" s="16" t="s">
        <v>60</v>
      </c>
      <c r="B47" s="17">
        <v>1329980</v>
      </c>
      <c r="C47" s="18"/>
      <c r="D47" s="19"/>
      <c r="E47" s="20">
        <f>513990</f>
        <v>513990</v>
      </c>
      <c r="F47" s="20"/>
      <c r="G47" s="19"/>
      <c r="H47" s="21">
        <v>105920</v>
      </c>
      <c r="I47" s="19">
        <v>130070</v>
      </c>
      <c r="J47" s="19">
        <v>26620</v>
      </c>
      <c r="K47" s="19"/>
      <c r="L47" s="22">
        <v>720</v>
      </c>
      <c r="M47" s="19"/>
      <c r="N47" s="22">
        <v>217471.72392955408</v>
      </c>
      <c r="O47" s="26"/>
      <c r="P47" s="24">
        <f t="shared" si="1"/>
        <v>2324771.7239295542</v>
      </c>
    </row>
    <row r="48" spans="1:16" ht="15" customHeight="1" x14ac:dyDescent="0.2">
      <c r="A48" s="16" t="s">
        <v>61</v>
      </c>
      <c r="B48" s="17">
        <v>863920</v>
      </c>
      <c r="C48" s="18"/>
      <c r="D48" s="19"/>
      <c r="E48" s="20"/>
      <c r="F48" s="20"/>
      <c r="G48" s="19"/>
      <c r="H48" s="21">
        <v>135920</v>
      </c>
      <c r="I48" s="19"/>
      <c r="J48" s="19"/>
      <c r="K48" s="19"/>
      <c r="L48" s="22">
        <v>0</v>
      </c>
      <c r="M48" s="19"/>
      <c r="N48" s="22">
        <v>107867.87153373874</v>
      </c>
      <c r="O48" s="26"/>
      <c r="P48" s="24">
        <f t="shared" si="1"/>
        <v>1107707.8715337387</v>
      </c>
    </row>
    <row r="49" spans="1:18" ht="14.25" customHeight="1" x14ac:dyDescent="0.2">
      <c r="A49" s="27" t="s">
        <v>62</v>
      </c>
      <c r="B49" s="17">
        <v>1835380</v>
      </c>
      <c r="C49" s="18"/>
      <c r="D49" s="19"/>
      <c r="E49" s="20"/>
      <c r="F49" s="20"/>
      <c r="G49" s="19">
        <v>99020</v>
      </c>
      <c r="H49" s="21">
        <v>236910</v>
      </c>
      <c r="I49" s="19"/>
      <c r="J49" s="19"/>
      <c r="K49" s="19"/>
      <c r="L49" s="22">
        <v>1300</v>
      </c>
      <c r="M49" s="19"/>
      <c r="N49" s="22">
        <v>187914.7867682857</v>
      </c>
      <c r="O49" s="26"/>
      <c r="P49" s="24">
        <f>SUM(B49:N49)</f>
        <v>2360524.7867682856</v>
      </c>
    </row>
    <row r="50" spans="1:18" ht="17.25" customHeight="1" x14ac:dyDescent="0.2">
      <c r="A50" s="16" t="s">
        <v>63</v>
      </c>
      <c r="B50" s="17">
        <v>1244410</v>
      </c>
      <c r="C50" s="18"/>
      <c r="D50" s="19"/>
      <c r="E50" s="20"/>
      <c r="F50" s="20"/>
      <c r="G50" s="19"/>
      <c r="H50" s="21">
        <v>128790</v>
      </c>
      <c r="I50" s="19">
        <v>19750</v>
      </c>
      <c r="J50" s="19"/>
      <c r="K50" s="19">
        <v>8870</v>
      </c>
      <c r="L50" s="22">
        <v>500</v>
      </c>
      <c r="M50" s="19"/>
      <c r="N50" s="22">
        <v>123312.34630591386</v>
      </c>
      <c r="O50" s="26"/>
      <c r="P50" s="24">
        <f t="shared" si="1"/>
        <v>1525632.3463059138</v>
      </c>
    </row>
    <row r="51" spans="1:18" ht="15" customHeight="1" x14ac:dyDescent="0.2">
      <c r="A51" s="16" t="s">
        <v>64</v>
      </c>
      <c r="B51" s="17">
        <v>4157410</v>
      </c>
      <c r="C51" s="18"/>
      <c r="D51" s="19"/>
      <c r="E51" s="20">
        <f>1285740+311550</f>
        <v>1597290</v>
      </c>
      <c r="F51" s="20"/>
      <c r="G51" s="19">
        <v>488040</v>
      </c>
      <c r="H51" s="21">
        <v>13040</v>
      </c>
      <c r="I51" s="19">
        <v>30590</v>
      </c>
      <c r="J51" s="19"/>
      <c r="K51" s="19">
        <v>203290</v>
      </c>
      <c r="L51" s="22">
        <v>600</v>
      </c>
      <c r="M51" s="19"/>
      <c r="N51" s="22">
        <v>332208.28162041504</v>
      </c>
      <c r="O51" s="26"/>
      <c r="P51" s="24">
        <f t="shared" si="1"/>
        <v>6822468.2816204149</v>
      </c>
    </row>
    <row r="52" spans="1:18" ht="15" customHeight="1" x14ac:dyDescent="0.2">
      <c r="A52" s="16" t="s">
        <v>65</v>
      </c>
      <c r="B52" s="17">
        <v>856530</v>
      </c>
      <c r="C52" s="18"/>
      <c r="D52" s="19"/>
      <c r="E52" s="20"/>
      <c r="F52" s="20"/>
      <c r="G52" s="19">
        <v>166200</v>
      </c>
      <c r="H52" s="21"/>
      <c r="I52" s="19">
        <v>15960</v>
      </c>
      <c r="J52" s="19"/>
      <c r="K52" s="19"/>
      <c r="L52" s="22">
        <v>300</v>
      </c>
      <c r="M52" s="19"/>
      <c r="N52" s="22">
        <v>103552.24952599721</v>
      </c>
      <c r="O52" s="26"/>
      <c r="P52" s="24">
        <f t="shared" si="1"/>
        <v>1142542.2495259973</v>
      </c>
    </row>
    <row r="53" spans="1:18" ht="15" customHeight="1" x14ac:dyDescent="0.2">
      <c r="A53" s="16" t="s">
        <v>66</v>
      </c>
      <c r="B53" s="17">
        <v>41530</v>
      </c>
      <c r="C53" s="18"/>
      <c r="D53" s="19">
        <v>129320</v>
      </c>
      <c r="E53" s="20">
        <f>593420</f>
        <v>593420</v>
      </c>
      <c r="F53" s="20"/>
      <c r="G53" s="19">
        <v>22870</v>
      </c>
      <c r="H53" s="21">
        <v>5010</v>
      </c>
      <c r="I53" s="19">
        <v>2240</v>
      </c>
      <c r="J53" s="19"/>
      <c r="K53" s="19"/>
      <c r="L53" s="22">
        <v>110</v>
      </c>
      <c r="M53" s="19"/>
      <c r="N53" s="22">
        <v>22856.673789343837</v>
      </c>
      <c r="O53" s="26"/>
      <c r="P53" s="24">
        <f t="shared" si="1"/>
        <v>817356.6737893438</v>
      </c>
    </row>
    <row r="54" spans="1:18" ht="15" customHeight="1" x14ac:dyDescent="0.2">
      <c r="A54" s="16" t="s">
        <v>67</v>
      </c>
      <c r="B54" s="17">
        <v>4508040</v>
      </c>
      <c r="C54" s="18"/>
      <c r="D54" s="19"/>
      <c r="E54" s="20"/>
      <c r="F54" s="20"/>
      <c r="G54" s="19">
        <v>439590</v>
      </c>
      <c r="H54" s="21">
        <v>64740</v>
      </c>
      <c r="I54" s="19">
        <v>186690</v>
      </c>
      <c r="J54" s="19"/>
      <c r="K54" s="19"/>
      <c r="L54" s="22">
        <v>90</v>
      </c>
      <c r="M54" s="19"/>
      <c r="N54" s="22">
        <v>287716.39109557867</v>
      </c>
      <c r="O54" s="26"/>
      <c r="P54" s="24">
        <f t="shared" si="1"/>
        <v>5486866.3910955787</v>
      </c>
    </row>
    <row r="55" spans="1:18" ht="15" customHeight="1" x14ac:dyDescent="0.2">
      <c r="A55" s="16" t="s">
        <v>68</v>
      </c>
      <c r="B55" s="17">
        <v>397720</v>
      </c>
      <c r="C55" s="18"/>
      <c r="D55" s="19"/>
      <c r="E55" s="20"/>
      <c r="F55" s="20"/>
      <c r="G55" s="19">
        <v>1052690</v>
      </c>
      <c r="H55" s="21">
        <v>50470</v>
      </c>
      <c r="I55" s="19">
        <v>2710</v>
      </c>
      <c r="J55" s="19"/>
      <c r="K55" s="19"/>
      <c r="L55" s="22">
        <v>0</v>
      </c>
      <c r="M55" s="19"/>
      <c r="N55" s="22">
        <v>125626.30376051962</v>
      </c>
      <c r="O55" s="26"/>
      <c r="P55" s="24">
        <f t="shared" si="1"/>
        <v>1629216.3037605197</v>
      </c>
    </row>
    <row r="56" spans="1:18" ht="15" customHeight="1" x14ac:dyDescent="0.2">
      <c r="A56" s="16" t="s">
        <v>69</v>
      </c>
      <c r="B56" s="17">
        <v>142030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12477.727325860793</v>
      </c>
      <c r="O56" s="26"/>
      <c r="P56" s="24">
        <f t="shared" si="1"/>
        <v>154507.72732586079</v>
      </c>
    </row>
    <row r="57" spans="1:18" ht="25.5" customHeight="1" x14ac:dyDescent="0.2">
      <c r="A57" s="16" t="s">
        <v>70</v>
      </c>
      <c r="B57" s="17">
        <v>922220</v>
      </c>
      <c r="C57" s="18"/>
      <c r="D57" s="19"/>
      <c r="E57" s="20"/>
      <c r="F57" s="20"/>
      <c r="G57" s="19"/>
      <c r="H57" s="21"/>
      <c r="I57" s="19">
        <v>6310</v>
      </c>
      <c r="J57" s="19"/>
      <c r="K57" s="19">
        <v>77420</v>
      </c>
      <c r="L57" s="22">
        <v>500</v>
      </c>
      <c r="M57" s="19"/>
      <c r="N57" s="22">
        <v>27769.128346472957</v>
      </c>
      <c r="O57" s="26"/>
      <c r="P57" s="24">
        <f t="shared" si="1"/>
        <v>1034219.128346473</v>
      </c>
    </row>
    <row r="58" spans="1:18" ht="19.5" customHeight="1" x14ac:dyDescent="0.2">
      <c r="A58" s="16" t="s">
        <v>71</v>
      </c>
      <c r="B58" s="17">
        <v>195080</v>
      </c>
      <c r="C58" s="18"/>
      <c r="D58" s="19">
        <v>347650</v>
      </c>
      <c r="E58" s="20">
        <f>1134920</f>
        <v>1134920</v>
      </c>
      <c r="F58" s="20"/>
      <c r="G58" s="19">
        <v>14550</v>
      </c>
      <c r="H58" s="21"/>
      <c r="I58" s="19">
        <v>13670</v>
      </c>
      <c r="J58" s="19"/>
      <c r="K58" s="19"/>
      <c r="L58" s="22">
        <v>0</v>
      </c>
      <c r="M58" s="19"/>
      <c r="N58" s="22">
        <v>18666.473724056243</v>
      </c>
      <c r="O58" s="26"/>
      <c r="P58" s="24">
        <f t="shared" si="1"/>
        <v>1724536.4737240563</v>
      </c>
    </row>
    <row r="59" spans="1:18" ht="17.25" customHeight="1" x14ac:dyDescent="0.2">
      <c r="A59" s="16" t="s">
        <v>72</v>
      </c>
      <c r="B59" s="17">
        <v>1092390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94751.902198195356</v>
      </c>
      <c r="O59" s="26"/>
      <c r="P59" s="24">
        <f t="shared" si="1"/>
        <v>1187141.9021981955</v>
      </c>
      <c r="R59" s="25"/>
    </row>
    <row r="60" spans="1:18" ht="28.5" customHeight="1" x14ac:dyDescent="0.2">
      <c r="A60" s="16" t="s">
        <v>73</v>
      </c>
      <c r="B60" s="17">
        <v>2012190</v>
      </c>
      <c r="C60" s="18"/>
      <c r="D60" s="19"/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92382.787658415706</v>
      </c>
      <c r="O60" s="26"/>
      <c r="P60" s="24">
        <f t="shared" si="1"/>
        <v>2104572.7876584157</v>
      </c>
      <c r="R60" s="25"/>
    </row>
    <row r="61" spans="1:18" ht="12.75" customHeight="1" x14ac:dyDescent="0.2">
      <c r="A61" s="16" t="s">
        <v>74</v>
      </c>
      <c r="B61" s="17"/>
      <c r="C61" s="26"/>
      <c r="D61" s="19"/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1"/>
        <v>0</v>
      </c>
      <c r="R61" s="25"/>
    </row>
    <row r="62" spans="1:18" ht="12.75" customHeight="1" x14ac:dyDescent="0.2">
      <c r="A62" s="16" t="s">
        <v>75</v>
      </c>
      <c r="B62" s="17">
        <v>174000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3530.6752561921212</v>
      </c>
      <c r="O62" s="26"/>
      <c r="P62" s="24">
        <f t="shared" si="1"/>
        <v>177530.67525619213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1263050</v>
      </c>
      <c r="C64" s="18"/>
      <c r="D64" s="19"/>
      <c r="E64" s="20"/>
      <c r="F64" s="20"/>
      <c r="G64" s="19"/>
      <c r="H64" s="21">
        <v>39290</v>
      </c>
      <c r="I64" s="19"/>
      <c r="J64" s="19"/>
      <c r="K64" s="19"/>
      <c r="L64" s="22">
        <v>100</v>
      </c>
      <c r="M64" s="19"/>
      <c r="N64" s="22">
        <v>82882.125897571168</v>
      </c>
      <c r="O64" s="26"/>
      <c r="P64" s="24">
        <f t="shared" si="1"/>
        <v>1385322.1258975712</v>
      </c>
    </row>
    <row r="65" spans="1:16" ht="12.75" customHeight="1" x14ac:dyDescent="0.2">
      <c r="A65" s="16" t="s">
        <v>78</v>
      </c>
      <c r="B65" s="17">
        <v>655330</v>
      </c>
      <c r="C65" s="18"/>
      <c r="D65" s="19"/>
      <c r="E65" s="20"/>
      <c r="F65" s="20"/>
      <c r="G65" s="19">
        <v>427990</v>
      </c>
      <c r="H65" s="21">
        <v>205200</v>
      </c>
      <c r="I65" s="19"/>
      <c r="J65" s="19"/>
      <c r="K65" s="19"/>
      <c r="L65" s="22">
        <v>500</v>
      </c>
      <c r="M65" s="19"/>
      <c r="N65" s="22">
        <v>107107.08306907804</v>
      </c>
      <c r="O65" s="26"/>
      <c r="P65" s="24">
        <f t="shared" si="1"/>
        <v>1396127.0830690782</v>
      </c>
    </row>
    <row r="66" spans="1:16" ht="20.25" customHeight="1" x14ac:dyDescent="0.2">
      <c r="A66" s="16" t="s">
        <v>79</v>
      </c>
      <c r="B66" s="17">
        <v>2577100</v>
      </c>
      <c r="C66" s="18"/>
      <c r="D66" s="19"/>
      <c r="E66" s="20"/>
      <c r="F66" s="20"/>
      <c r="G66" s="19">
        <v>309770</v>
      </c>
      <c r="H66" s="21">
        <v>26920</v>
      </c>
      <c r="I66" s="19"/>
      <c r="J66" s="19"/>
      <c r="K66" s="19"/>
      <c r="L66" s="22">
        <v>0</v>
      </c>
      <c r="M66" s="19"/>
      <c r="N66" s="22">
        <v>89356.366674236517</v>
      </c>
      <c r="O66" s="26"/>
      <c r="P66" s="24">
        <f t="shared" si="1"/>
        <v>3003146.3666742365</v>
      </c>
    </row>
    <row r="67" spans="1:16" ht="15" customHeight="1" x14ac:dyDescent="0.2">
      <c r="A67" s="16" t="s">
        <v>80</v>
      </c>
      <c r="B67" s="17">
        <v>720850</v>
      </c>
      <c r="C67" s="18"/>
      <c r="D67" s="19"/>
      <c r="E67" s="20">
        <f>212790+55760</f>
        <v>268550</v>
      </c>
      <c r="F67" s="20"/>
      <c r="G67" s="19">
        <v>395110</v>
      </c>
      <c r="H67" s="21">
        <v>39100</v>
      </c>
      <c r="I67" s="19">
        <v>19660</v>
      </c>
      <c r="J67" s="19"/>
      <c r="K67" s="19"/>
      <c r="L67" s="22">
        <v>1320</v>
      </c>
      <c r="M67" s="19"/>
      <c r="N67" s="22">
        <v>102244.53641704483</v>
      </c>
      <c r="O67" s="26"/>
      <c r="P67" s="24">
        <f t="shared" si="1"/>
        <v>1546834.5364170449</v>
      </c>
    </row>
    <row r="68" spans="1:16" ht="15" customHeight="1" x14ac:dyDescent="0.2">
      <c r="A68" s="16" t="s">
        <v>81</v>
      </c>
      <c r="B68" s="17">
        <v>1932340</v>
      </c>
      <c r="C68" s="18"/>
      <c r="D68" s="19"/>
      <c r="E68" s="20"/>
      <c r="F68" s="20"/>
      <c r="G68" s="19">
        <v>292720</v>
      </c>
      <c r="H68" s="21">
        <v>86260</v>
      </c>
      <c r="I68" s="19">
        <v>102970</v>
      </c>
      <c r="J68" s="19"/>
      <c r="K68" s="19"/>
      <c r="L68" s="22">
        <v>0</v>
      </c>
      <c r="M68" s="19"/>
      <c r="N68" s="22">
        <v>258822.12580906958</v>
      </c>
      <c r="O68" s="26"/>
      <c r="P68" s="24">
        <f t="shared" si="1"/>
        <v>2673112.1258090697</v>
      </c>
    </row>
    <row r="69" spans="1:16" ht="15" customHeight="1" x14ac:dyDescent="0.2">
      <c r="A69" s="16" t="s">
        <v>82</v>
      </c>
      <c r="B69" s="17">
        <v>1186900</v>
      </c>
      <c r="C69" s="18">
        <v>89980</v>
      </c>
      <c r="D69" s="19">
        <v>32140</v>
      </c>
      <c r="E69" s="20"/>
      <c r="F69" s="20"/>
      <c r="G69" s="19"/>
      <c r="H69" s="21"/>
      <c r="I69" s="19">
        <v>26530</v>
      </c>
      <c r="J69" s="19"/>
      <c r="K69" s="19"/>
      <c r="L69" s="22">
        <v>0</v>
      </c>
      <c r="M69" s="19"/>
      <c r="N69" s="22">
        <v>0</v>
      </c>
      <c r="O69" s="26"/>
      <c r="P69" s="24">
        <f t="shared" si="1"/>
        <v>1335550</v>
      </c>
    </row>
    <row r="70" spans="1:16" ht="34.5" customHeight="1" x14ac:dyDescent="0.2">
      <c r="A70" s="28" t="s">
        <v>83</v>
      </c>
      <c r="B70" s="29">
        <f>SUM(B4:B69)</f>
        <v>97229700</v>
      </c>
      <c r="C70" s="29">
        <f t="shared" ref="C70:L70" si="2">SUM(C4:C69)</f>
        <v>1487680</v>
      </c>
      <c r="D70" s="29">
        <f>SUM(D4:D69)</f>
        <v>1390160</v>
      </c>
      <c r="E70" s="30">
        <f t="shared" si="2"/>
        <v>11683550</v>
      </c>
      <c r="F70" s="30">
        <f t="shared" si="2"/>
        <v>18120670</v>
      </c>
      <c r="G70" s="31">
        <f t="shared" si="2"/>
        <v>12254840</v>
      </c>
      <c r="H70" s="31">
        <f t="shared" si="2"/>
        <v>2558320</v>
      </c>
      <c r="I70" s="31">
        <f t="shared" si="2"/>
        <v>1628660</v>
      </c>
      <c r="J70" s="31">
        <f t="shared" si="2"/>
        <v>82910</v>
      </c>
      <c r="K70" s="31">
        <f t="shared" si="2"/>
        <v>742960</v>
      </c>
      <c r="L70" s="31">
        <f t="shared" si="2"/>
        <v>25710</v>
      </c>
      <c r="M70" s="32"/>
      <c r="N70" s="29">
        <f>SUM(N4:N69)</f>
        <v>8318900</v>
      </c>
      <c r="O70" s="33"/>
      <c r="P70" s="34">
        <f>SUM(P4:P69)</f>
        <v>155524060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1379-C7F9-4254-925F-135F1A6D055F}">
  <sheetPr codeName="Sheet13"/>
  <dimension ref="A1:R74"/>
  <sheetViews>
    <sheetView workbookViewId="0">
      <pane xSplit="1" ySplit="3" topLeftCell="B53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XFD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94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764660</v>
      </c>
      <c r="C4" s="18"/>
      <c r="D4" s="19"/>
      <c r="E4" s="20">
        <v>5130</v>
      </c>
      <c r="F4" s="20"/>
      <c r="G4" s="19"/>
      <c r="H4" s="21"/>
      <c r="I4" s="19">
        <v>12070</v>
      </c>
      <c r="J4" s="19"/>
      <c r="K4" s="19"/>
      <c r="L4" s="22">
        <v>900</v>
      </c>
      <c r="M4" s="19"/>
      <c r="N4" s="22">
        <v>53407.781977105245</v>
      </c>
      <c r="O4" s="23"/>
      <c r="P4" s="24">
        <f t="shared" ref="P4:P35" si="0">SUM(B4:N4)</f>
        <v>836167.78197710519</v>
      </c>
      <c r="R4" s="1">
        <v>1000</v>
      </c>
    </row>
    <row r="5" spans="1:18" ht="15" customHeight="1" x14ac:dyDescent="0.2">
      <c r="A5" s="16" t="s">
        <v>18</v>
      </c>
      <c r="B5" s="17">
        <v>1073610</v>
      </c>
      <c r="C5" s="18"/>
      <c r="D5" s="19"/>
      <c r="E5" s="20">
        <f>584540+3620</f>
        <v>588160</v>
      </c>
      <c r="F5" s="20"/>
      <c r="G5" s="19">
        <v>395020</v>
      </c>
      <c r="H5" s="21">
        <v>30610</v>
      </c>
      <c r="I5" s="19">
        <v>23730</v>
      </c>
      <c r="J5" s="19"/>
      <c r="K5" s="19"/>
      <c r="L5" s="22">
        <v>1230</v>
      </c>
      <c r="M5" s="19"/>
      <c r="N5" s="22">
        <v>215906.92789015369</v>
      </c>
      <c r="O5" s="23"/>
      <c r="P5" s="24">
        <f t="shared" si="0"/>
        <v>2328266.9278901536</v>
      </c>
    </row>
    <row r="6" spans="1:18" ht="15" customHeight="1" x14ac:dyDescent="0.2">
      <c r="A6" s="16" t="s">
        <v>19</v>
      </c>
      <c r="B6" s="17">
        <v>1544710</v>
      </c>
      <c r="C6" s="18"/>
      <c r="D6" s="19"/>
      <c r="E6" s="20"/>
      <c r="F6" s="20"/>
      <c r="G6" s="19">
        <v>345480</v>
      </c>
      <c r="H6" s="21">
        <v>59700</v>
      </c>
      <c r="I6" s="19">
        <v>8930</v>
      </c>
      <c r="J6" s="19"/>
      <c r="K6" s="19"/>
      <c r="L6" s="22">
        <v>2500</v>
      </c>
      <c r="M6" s="19"/>
      <c r="N6" s="22">
        <v>213326.55786545537</v>
      </c>
      <c r="O6" s="23"/>
      <c r="P6" s="24">
        <f t="shared" si="0"/>
        <v>2174646.5578654553</v>
      </c>
    </row>
    <row r="7" spans="1:18" ht="25.5" customHeight="1" x14ac:dyDescent="0.2">
      <c r="A7" s="16" t="s">
        <v>20</v>
      </c>
      <c r="B7" s="17">
        <v>1694870</v>
      </c>
      <c r="C7" s="18"/>
      <c r="D7" s="19"/>
      <c r="E7" s="20"/>
      <c r="F7" s="20"/>
      <c r="G7" s="19">
        <v>325030</v>
      </c>
      <c r="H7" s="21">
        <v>54360</v>
      </c>
      <c r="I7" s="19">
        <v>9050</v>
      </c>
      <c r="J7" s="19"/>
      <c r="K7" s="19"/>
      <c r="L7" s="22">
        <v>950</v>
      </c>
      <c r="M7" s="19"/>
      <c r="N7" s="22">
        <v>156236.56439933568</v>
      </c>
      <c r="O7" s="23"/>
      <c r="P7" s="24">
        <f t="shared" si="0"/>
        <v>2240496.5643993355</v>
      </c>
    </row>
    <row r="8" spans="1:18" ht="15" customHeight="1" x14ac:dyDescent="0.2">
      <c r="A8" s="16" t="s">
        <v>21</v>
      </c>
      <c r="B8" s="17">
        <v>16740</v>
      </c>
      <c r="C8" s="26"/>
      <c r="D8" s="19"/>
      <c r="E8" s="20"/>
      <c r="F8" s="20"/>
      <c r="G8" s="19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16740</v>
      </c>
    </row>
    <row r="9" spans="1:18" ht="15" customHeight="1" x14ac:dyDescent="0.2">
      <c r="A9" s="16" t="s">
        <v>22</v>
      </c>
      <c r="B9" s="17">
        <v>9747620</v>
      </c>
      <c r="C9" s="18"/>
      <c r="D9" s="19"/>
      <c r="E9" s="20"/>
      <c r="F9" s="20">
        <v>15506480</v>
      </c>
      <c r="G9" s="19">
        <v>3809660</v>
      </c>
      <c r="H9" s="21"/>
      <c r="I9" s="19">
        <v>361780</v>
      </c>
      <c r="J9" s="19">
        <v>43450</v>
      </c>
      <c r="K9" s="19"/>
      <c r="L9" s="22">
        <v>0</v>
      </c>
      <c r="M9" s="19"/>
      <c r="N9" s="22">
        <v>1006661.6231110786</v>
      </c>
      <c r="O9" s="23"/>
      <c r="P9" s="24">
        <f t="shared" si="0"/>
        <v>30475651.62311108</v>
      </c>
    </row>
    <row r="10" spans="1:18" ht="15" customHeight="1" x14ac:dyDescent="0.2">
      <c r="A10" s="16" t="s">
        <v>23</v>
      </c>
      <c r="B10" s="17">
        <v>427190</v>
      </c>
      <c r="C10" s="18"/>
      <c r="D10" s="19"/>
      <c r="E10" s="20">
        <v>200900</v>
      </c>
      <c r="F10" s="20">
        <v>1486720</v>
      </c>
      <c r="G10" s="19">
        <v>412460</v>
      </c>
      <c r="H10" s="21">
        <v>53530</v>
      </c>
      <c r="I10" s="19">
        <v>11850</v>
      </c>
      <c r="J10" s="19"/>
      <c r="K10" s="19"/>
      <c r="L10" s="22">
        <v>1000</v>
      </c>
      <c r="M10" s="19"/>
      <c r="N10" s="22">
        <v>156740.04793607738</v>
      </c>
      <c r="O10" s="23"/>
      <c r="P10" s="24">
        <f t="shared" si="0"/>
        <v>2750390.0479360772</v>
      </c>
    </row>
    <row r="11" spans="1:18" ht="15" customHeight="1" x14ac:dyDescent="0.2">
      <c r="A11" s="16" t="s">
        <v>24</v>
      </c>
      <c r="B11" s="17">
        <v>307130</v>
      </c>
      <c r="C11" s="18"/>
      <c r="D11" s="19"/>
      <c r="E11" s="20">
        <v>337265</v>
      </c>
      <c r="F11" s="20"/>
      <c r="G11" s="19">
        <v>10300</v>
      </c>
      <c r="H11" s="21"/>
      <c r="I11" s="19"/>
      <c r="J11" s="19"/>
      <c r="K11" s="19"/>
      <c r="L11" s="22">
        <v>0</v>
      </c>
      <c r="M11" s="19"/>
      <c r="N11" s="22">
        <v>10870.656875931601</v>
      </c>
      <c r="O11" s="23"/>
      <c r="P11" s="24">
        <f t="shared" si="0"/>
        <v>665565.65687593166</v>
      </c>
    </row>
    <row r="12" spans="1:18" ht="15" customHeight="1" x14ac:dyDescent="0.2">
      <c r="A12" s="16" t="s">
        <v>25</v>
      </c>
      <c r="B12" s="17">
        <v>844340</v>
      </c>
      <c r="C12" s="18">
        <v>1011560</v>
      </c>
      <c r="D12" s="19"/>
      <c r="E12" s="20"/>
      <c r="F12" s="20"/>
      <c r="G12" s="19"/>
      <c r="H12" s="21"/>
      <c r="I12" s="19">
        <v>68260</v>
      </c>
      <c r="J12" s="19"/>
      <c r="K12" s="19"/>
      <c r="L12" s="22">
        <v>950</v>
      </c>
      <c r="M12" s="19"/>
      <c r="N12" s="22">
        <v>94488.165128169174</v>
      </c>
      <c r="O12" s="23"/>
      <c r="P12" s="24">
        <f t="shared" si="0"/>
        <v>2019598.1651281691</v>
      </c>
    </row>
    <row r="13" spans="1:18" ht="24" customHeight="1" x14ac:dyDescent="0.2">
      <c r="A13" s="16" t="s">
        <v>26</v>
      </c>
      <c r="B13" s="17">
        <v>2806660</v>
      </c>
      <c r="C13" s="18"/>
      <c r="D13" s="19"/>
      <c r="E13" s="20"/>
      <c r="F13" s="20"/>
      <c r="G13" s="19">
        <v>456610</v>
      </c>
      <c r="H13" s="21">
        <v>23800</v>
      </c>
      <c r="I13" s="19">
        <v>22620</v>
      </c>
      <c r="J13" s="19"/>
      <c r="K13" s="19"/>
      <c r="L13" s="22">
        <v>290</v>
      </c>
      <c r="M13" s="19"/>
      <c r="N13" s="22">
        <v>426179.51775102917</v>
      </c>
      <c r="O13" s="23"/>
      <c r="P13" s="24">
        <f t="shared" si="0"/>
        <v>3736159.5177510292</v>
      </c>
    </row>
    <row r="14" spans="1:18" ht="22.5" customHeight="1" x14ac:dyDescent="0.2">
      <c r="A14" s="16" t="s">
        <v>27</v>
      </c>
      <c r="B14" s="17">
        <v>5767830</v>
      </c>
      <c r="C14" s="18">
        <v>19340</v>
      </c>
      <c r="D14" s="19"/>
      <c r="E14" s="20"/>
      <c r="F14" s="20"/>
      <c r="G14" s="19"/>
      <c r="H14" s="21"/>
      <c r="I14" s="19">
        <v>12530</v>
      </c>
      <c r="J14" s="19"/>
      <c r="K14" s="19"/>
      <c r="L14" s="22">
        <v>1000</v>
      </c>
      <c r="M14" s="19"/>
      <c r="N14" s="22">
        <v>15166.044181917505</v>
      </c>
      <c r="O14" s="23"/>
      <c r="P14" s="24">
        <f t="shared" si="0"/>
        <v>5815866.0441819178</v>
      </c>
    </row>
    <row r="15" spans="1:18" ht="21" customHeight="1" x14ac:dyDescent="0.2">
      <c r="A15" s="16" t="s">
        <v>28</v>
      </c>
      <c r="B15" s="17">
        <v>3584280</v>
      </c>
      <c r="C15" s="18">
        <v>186440</v>
      </c>
      <c r="D15" s="19">
        <v>291820</v>
      </c>
      <c r="E15" s="20"/>
      <c r="F15" s="20"/>
      <c r="G15" s="19">
        <v>319300</v>
      </c>
      <c r="H15" s="21"/>
      <c r="I15" s="19">
        <v>43630</v>
      </c>
      <c r="J15" s="19"/>
      <c r="K15" s="19">
        <v>3220</v>
      </c>
      <c r="L15" s="22">
        <v>2500</v>
      </c>
      <c r="M15" s="19"/>
      <c r="N15" s="22">
        <v>227844.20727649037</v>
      </c>
      <c r="O15" s="23"/>
      <c r="P15" s="24">
        <f t="shared" si="0"/>
        <v>4659034.2072764905</v>
      </c>
    </row>
    <row r="16" spans="1:18" ht="30" customHeight="1" x14ac:dyDescent="0.2">
      <c r="A16" s="16" t="s">
        <v>29</v>
      </c>
      <c r="B16" s="17">
        <v>2539420</v>
      </c>
      <c r="C16" s="18"/>
      <c r="D16" s="19"/>
      <c r="E16" s="20"/>
      <c r="F16" s="20"/>
      <c r="G16" s="19"/>
      <c r="H16" s="21">
        <v>38990</v>
      </c>
      <c r="I16" s="19"/>
      <c r="J16" s="19"/>
      <c r="K16" s="19"/>
      <c r="L16" s="22">
        <v>950</v>
      </c>
      <c r="M16" s="19"/>
      <c r="N16" s="22">
        <v>219583.69913204384</v>
      </c>
      <c r="O16" s="23"/>
      <c r="P16" s="24">
        <f t="shared" si="0"/>
        <v>2798943.6991320439</v>
      </c>
      <c r="R16" s="25"/>
    </row>
    <row r="17" spans="1:16" ht="15" customHeight="1" x14ac:dyDescent="0.2">
      <c r="A17" s="16" t="s">
        <v>30</v>
      </c>
      <c r="B17" s="17">
        <v>864700</v>
      </c>
      <c r="C17" s="18">
        <v>88960</v>
      </c>
      <c r="D17" s="19"/>
      <c r="E17" s="20"/>
      <c r="F17" s="20"/>
      <c r="G17" s="19"/>
      <c r="H17" s="21">
        <v>30190</v>
      </c>
      <c r="I17" s="19">
        <v>49890</v>
      </c>
      <c r="J17" s="19"/>
      <c r="K17" s="19">
        <v>256950</v>
      </c>
      <c r="L17" s="22">
        <v>1000</v>
      </c>
      <c r="M17" s="19"/>
      <c r="N17" s="22">
        <v>0</v>
      </c>
      <c r="O17" s="23"/>
      <c r="P17" s="24">
        <f t="shared" si="0"/>
        <v>1291690</v>
      </c>
    </row>
    <row r="18" spans="1:16" ht="15" customHeight="1" x14ac:dyDescent="0.2">
      <c r="A18" s="16" t="s">
        <v>31</v>
      </c>
      <c r="B18" s="17">
        <v>1753840</v>
      </c>
      <c r="C18" s="18"/>
      <c r="D18" s="19"/>
      <c r="E18" s="20"/>
      <c r="F18" s="20"/>
      <c r="G18" s="19"/>
      <c r="H18" s="21">
        <v>84050</v>
      </c>
      <c r="I18" s="19">
        <v>31710</v>
      </c>
      <c r="J18" s="19"/>
      <c r="K18" s="19"/>
      <c r="L18" s="22">
        <v>0</v>
      </c>
      <c r="M18" s="19"/>
      <c r="N18" s="22">
        <v>12185.99</v>
      </c>
      <c r="O18" s="23"/>
      <c r="P18" s="24">
        <f t="shared" si="0"/>
        <v>1881785.99</v>
      </c>
    </row>
    <row r="19" spans="1:16" ht="15" customHeight="1" x14ac:dyDescent="0.2">
      <c r="A19" s="16" t="s">
        <v>32</v>
      </c>
      <c r="B19" s="17">
        <v>1405320</v>
      </c>
      <c r="C19" s="18"/>
      <c r="D19" s="19"/>
      <c r="E19" s="20"/>
      <c r="F19" s="20"/>
      <c r="G19" s="19">
        <v>255450</v>
      </c>
      <c r="H19" s="21">
        <v>24590</v>
      </c>
      <c r="I19" s="19"/>
      <c r="J19" s="19"/>
      <c r="K19" s="19">
        <v>14500</v>
      </c>
      <c r="L19" s="22">
        <v>0</v>
      </c>
      <c r="M19" s="19"/>
      <c r="N19" s="22">
        <v>110014.66317514345</v>
      </c>
      <c r="O19" s="23"/>
      <c r="P19" s="24">
        <f t="shared" si="0"/>
        <v>1809874.6631751435</v>
      </c>
    </row>
    <row r="20" spans="1:16" ht="15" customHeight="1" x14ac:dyDescent="0.2">
      <c r="A20" s="16" t="s">
        <v>33</v>
      </c>
      <c r="B20" s="17">
        <v>2363430</v>
      </c>
      <c r="C20" s="18"/>
      <c r="D20" s="19"/>
      <c r="E20" s="20"/>
      <c r="F20" s="20"/>
      <c r="G20" s="19">
        <v>1059360</v>
      </c>
      <c r="H20" s="21">
        <v>205030</v>
      </c>
      <c r="I20" s="19">
        <v>21640</v>
      </c>
      <c r="J20" s="19"/>
      <c r="K20" s="19"/>
      <c r="L20" s="22">
        <v>700</v>
      </c>
      <c r="M20" s="19"/>
      <c r="N20" s="22">
        <v>414235.05576431844</v>
      </c>
      <c r="O20" s="23"/>
      <c r="P20" s="24">
        <f t="shared" si="0"/>
        <v>4064395.0557643184</v>
      </c>
    </row>
    <row r="21" spans="1:16" ht="15" customHeight="1" x14ac:dyDescent="0.2">
      <c r="A21" s="16" t="s">
        <v>34</v>
      </c>
      <c r="B21" s="17">
        <v>804350</v>
      </c>
      <c r="C21" s="18"/>
      <c r="D21" s="19"/>
      <c r="E21" s="20">
        <v>302780</v>
      </c>
      <c r="F21" s="20"/>
      <c r="G21" s="19"/>
      <c r="H21" s="21">
        <v>8770</v>
      </c>
      <c r="I21" s="19"/>
      <c r="J21" s="19"/>
      <c r="K21" s="19"/>
      <c r="L21" s="22">
        <v>0</v>
      </c>
      <c r="M21" s="19"/>
      <c r="N21" s="22">
        <v>36816.64740632521</v>
      </c>
      <c r="O21" s="23"/>
      <c r="P21" s="24">
        <f t="shared" si="0"/>
        <v>1152716.6474063252</v>
      </c>
    </row>
    <row r="22" spans="1:16" ht="20.25" customHeight="1" x14ac:dyDescent="0.2">
      <c r="A22" s="16" t="s">
        <v>35</v>
      </c>
      <c r="B22" s="17">
        <v>2129790</v>
      </c>
      <c r="C22" s="18">
        <v>137370</v>
      </c>
      <c r="D22" s="19"/>
      <c r="E22" s="20"/>
      <c r="F22" s="20"/>
      <c r="G22" s="19"/>
      <c r="H22" s="21">
        <v>56780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2323940</v>
      </c>
    </row>
    <row r="23" spans="1:16" ht="15" customHeight="1" x14ac:dyDescent="0.2">
      <c r="A23" s="16" t="s">
        <v>36</v>
      </c>
      <c r="B23" s="17">
        <v>1363690</v>
      </c>
      <c r="C23" s="18"/>
      <c r="D23" s="19"/>
      <c r="E23" s="20"/>
      <c r="F23" s="20"/>
      <c r="G23" s="19">
        <v>56280</v>
      </c>
      <c r="H23" s="21"/>
      <c r="I23" s="19"/>
      <c r="J23" s="19"/>
      <c r="K23" s="19"/>
      <c r="L23" s="22">
        <v>1000</v>
      </c>
      <c r="M23" s="19"/>
      <c r="N23" s="22">
        <v>80188.014000280891</v>
      </c>
      <c r="O23" s="23"/>
      <c r="P23" s="24">
        <f t="shared" si="0"/>
        <v>1501158.014000281</v>
      </c>
    </row>
    <row r="24" spans="1:16" ht="25.5" customHeight="1" x14ac:dyDescent="0.2">
      <c r="A24" s="16" t="s">
        <v>37</v>
      </c>
      <c r="B24" s="17">
        <v>995480</v>
      </c>
      <c r="C24" s="18"/>
      <c r="D24" s="19">
        <v>96820</v>
      </c>
      <c r="E24" s="20">
        <v>142720</v>
      </c>
      <c r="F24" s="20"/>
      <c r="G24" s="19">
        <v>410900</v>
      </c>
      <c r="H24" s="21">
        <v>93920</v>
      </c>
      <c r="I24" s="19">
        <v>18560</v>
      </c>
      <c r="J24" s="19"/>
      <c r="K24" s="19"/>
      <c r="L24" s="22">
        <v>700</v>
      </c>
      <c r="M24" s="19"/>
      <c r="N24" s="22">
        <v>174308.3510389539</v>
      </c>
      <c r="O24" s="23"/>
      <c r="P24" s="24">
        <f t="shared" si="0"/>
        <v>1933408.351038954</v>
      </c>
    </row>
    <row r="25" spans="1:16" ht="15" customHeight="1" x14ac:dyDescent="0.2">
      <c r="A25" s="27" t="s">
        <v>38</v>
      </c>
      <c r="B25" s="17">
        <v>2013730</v>
      </c>
      <c r="C25" s="18"/>
      <c r="D25" s="19"/>
      <c r="E25" s="20"/>
      <c r="F25" s="20"/>
      <c r="G25" s="19"/>
      <c r="H25" s="21">
        <v>11440</v>
      </c>
      <c r="I25" s="19">
        <v>5720</v>
      </c>
      <c r="J25" s="19"/>
      <c r="K25" s="19"/>
      <c r="L25" s="22">
        <v>300</v>
      </c>
      <c r="M25" s="19"/>
      <c r="N25" s="22">
        <v>145577.88337214408</v>
      </c>
      <c r="O25" s="23"/>
      <c r="P25" s="24">
        <f t="shared" si="0"/>
        <v>2176767.8833721438</v>
      </c>
    </row>
    <row r="26" spans="1:16" ht="15" customHeight="1" x14ac:dyDescent="0.2">
      <c r="A26" s="16" t="s">
        <v>39</v>
      </c>
      <c r="B26" s="17">
        <v>2289180</v>
      </c>
      <c r="C26" s="18"/>
      <c r="D26" s="19"/>
      <c r="E26" s="20"/>
      <c r="F26" s="20"/>
      <c r="G26" s="19"/>
      <c r="H26" s="21">
        <v>4280</v>
      </c>
      <c r="I26" s="19">
        <v>13860</v>
      </c>
      <c r="J26" s="19"/>
      <c r="K26" s="19"/>
      <c r="L26" s="22">
        <v>1050</v>
      </c>
      <c r="M26" s="19"/>
      <c r="N26" s="22">
        <v>161662.42681044317</v>
      </c>
      <c r="O26" s="23"/>
      <c r="P26" s="24">
        <f t="shared" si="0"/>
        <v>2470032.4268104434</v>
      </c>
    </row>
    <row r="27" spans="1:16" ht="15" customHeight="1" x14ac:dyDescent="0.2">
      <c r="A27" s="16" t="s">
        <v>40</v>
      </c>
      <c r="B27" s="17">
        <v>1490000</v>
      </c>
      <c r="C27" s="18"/>
      <c r="D27" s="19"/>
      <c r="E27" s="20"/>
      <c r="F27" s="20"/>
      <c r="G27" s="19"/>
      <c r="H27" s="21"/>
      <c r="I27" s="19"/>
      <c r="J27" s="19"/>
      <c r="K27" s="19">
        <v>248930</v>
      </c>
      <c r="L27" s="22">
        <v>800</v>
      </c>
      <c r="M27" s="19"/>
      <c r="N27" s="22">
        <v>11554.275916880239</v>
      </c>
      <c r="O27" s="23"/>
      <c r="P27" s="24">
        <f t="shared" si="0"/>
        <v>1751284.2759168802</v>
      </c>
    </row>
    <row r="28" spans="1:16" ht="15" customHeight="1" x14ac:dyDescent="0.2">
      <c r="A28" s="16" t="s">
        <v>41</v>
      </c>
      <c r="B28" s="17">
        <v>2310230</v>
      </c>
      <c r="C28" s="18"/>
      <c r="D28" s="19"/>
      <c r="E28" s="20"/>
      <c r="F28" s="20"/>
      <c r="G28" s="19">
        <v>449680</v>
      </c>
      <c r="H28" s="21">
        <v>41470</v>
      </c>
      <c r="I28" s="19">
        <v>26850</v>
      </c>
      <c r="J28" s="19"/>
      <c r="K28" s="19"/>
      <c r="L28" s="22">
        <v>950</v>
      </c>
      <c r="M28" s="19"/>
      <c r="N28" s="22">
        <v>131673.01566845024</v>
      </c>
      <c r="O28" s="23"/>
      <c r="P28" s="24">
        <f t="shared" si="0"/>
        <v>2960853.0156684504</v>
      </c>
    </row>
    <row r="29" spans="1:16" ht="15" customHeight="1" x14ac:dyDescent="0.2">
      <c r="A29" s="16" t="s">
        <v>42</v>
      </c>
      <c r="B29" s="17">
        <v>821560</v>
      </c>
      <c r="C29" s="18"/>
      <c r="D29" s="19"/>
      <c r="E29" s="20"/>
      <c r="F29" s="20"/>
      <c r="G29" s="19"/>
      <c r="H29" s="21">
        <v>23430</v>
      </c>
      <c r="I29" s="19">
        <v>2940</v>
      </c>
      <c r="J29" s="19"/>
      <c r="K29" s="19"/>
      <c r="L29" s="22">
        <v>600</v>
      </c>
      <c r="M29" s="19"/>
      <c r="N29" s="22">
        <v>65672.671356142848</v>
      </c>
      <c r="O29" s="23"/>
      <c r="P29" s="24">
        <f t="shared" si="0"/>
        <v>914202.67135614285</v>
      </c>
    </row>
    <row r="30" spans="1:16" ht="15" customHeight="1" x14ac:dyDescent="0.2">
      <c r="A30" s="16" t="s">
        <v>43</v>
      </c>
      <c r="B30" s="17">
        <v>2168720</v>
      </c>
      <c r="C30" s="18"/>
      <c r="D30" s="19"/>
      <c r="E30" s="20">
        <v>613640</v>
      </c>
      <c r="F30" s="20"/>
      <c r="G30" s="19">
        <v>483480</v>
      </c>
      <c r="H30" s="21">
        <v>79260</v>
      </c>
      <c r="I30" s="19">
        <v>31290</v>
      </c>
      <c r="J30" s="19"/>
      <c r="K30" s="19"/>
      <c r="L30" s="22">
        <v>730</v>
      </c>
      <c r="M30" s="19"/>
      <c r="N30" s="22">
        <v>245118.78085452807</v>
      </c>
      <c r="O30" s="23"/>
      <c r="P30" s="24">
        <f t="shared" si="0"/>
        <v>3622238.7808545278</v>
      </c>
    </row>
    <row r="31" spans="1:16" ht="25.5" customHeight="1" x14ac:dyDescent="0.2">
      <c r="A31" s="16" t="s">
        <v>44</v>
      </c>
      <c r="B31" s="17">
        <v>836560</v>
      </c>
      <c r="C31" s="18"/>
      <c r="D31" s="19"/>
      <c r="E31" s="20">
        <f>1278630+20200</f>
        <v>1298830</v>
      </c>
      <c r="F31" s="20"/>
      <c r="G31" s="19">
        <v>654050</v>
      </c>
      <c r="H31" s="21">
        <v>48410</v>
      </c>
      <c r="I31" s="19">
        <v>31790</v>
      </c>
      <c r="J31" s="19"/>
      <c r="K31" s="19"/>
      <c r="L31" s="22">
        <v>1200</v>
      </c>
      <c r="M31" s="19"/>
      <c r="N31" s="22">
        <v>163852.9997537536</v>
      </c>
      <c r="O31" s="23"/>
      <c r="P31" s="24">
        <f t="shared" si="0"/>
        <v>3034692.9997537537</v>
      </c>
    </row>
    <row r="32" spans="1:16" ht="15" customHeight="1" x14ac:dyDescent="0.2">
      <c r="A32" s="16" t="s">
        <v>45</v>
      </c>
      <c r="B32" s="17">
        <v>4326740</v>
      </c>
      <c r="C32" s="18"/>
      <c r="D32" s="19">
        <v>12190</v>
      </c>
      <c r="E32" s="20"/>
      <c r="F32" s="20"/>
      <c r="G32" s="19"/>
      <c r="H32" s="21"/>
      <c r="I32" s="19">
        <v>14990</v>
      </c>
      <c r="J32" s="19"/>
      <c r="K32" s="19"/>
      <c r="L32" s="22">
        <v>2700</v>
      </c>
      <c r="M32" s="19"/>
      <c r="N32" s="22">
        <v>320531.04520195321</v>
      </c>
      <c r="O32" s="23"/>
      <c r="P32" s="24">
        <f t="shared" si="0"/>
        <v>4677151.0452019535</v>
      </c>
    </row>
    <row r="33" spans="1:16" ht="15" customHeight="1" x14ac:dyDescent="0.2">
      <c r="A33" s="16" t="s">
        <v>46</v>
      </c>
      <c r="B33" s="17">
        <v>754810</v>
      </c>
      <c r="C33" s="18"/>
      <c r="D33" s="19"/>
      <c r="E33" s="20">
        <f>1138250+45650</f>
        <v>1183900</v>
      </c>
      <c r="F33" s="20"/>
      <c r="G33" s="19"/>
      <c r="H33" s="21">
        <v>68230</v>
      </c>
      <c r="I33" s="19"/>
      <c r="J33" s="19"/>
      <c r="K33" s="19"/>
      <c r="L33" s="22">
        <v>0</v>
      </c>
      <c r="M33" s="19"/>
      <c r="N33" s="22">
        <v>65955.040098064914</v>
      </c>
      <c r="O33" s="23"/>
      <c r="P33" s="24">
        <f t="shared" si="0"/>
        <v>2072895.0400980648</v>
      </c>
    </row>
    <row r="34" spans="1:16" ht="15" customHeight="1" x14ac:dyDescent="0.2">
      <c r="A34" s="16" t="s">
        <v>47</v>
      </c>
      <c r="B34" s="17">
        <v>1473600</v>
      </c>
      <c r="C34" s="18">
        <v>1209640</v>
      </c>
      <c r="D34" s="19">
        <v>11920</v>
      </c>
      <c r="E34" s="20"/>
      <c r="F34" s="20"/>
      <c r="G34" s="19"/>
      <c r="H34" s="21">
        <v>330100</v>
      </c>
      <c r="I34" s="19">
        <v>12520</v>
      </c>
      <c r="J34" s="19"/>
      <c r="K34" s="19"/>
      <c r="L34" s="22">
        <v>0</v>
      </c>
      <c r="M34" s="19"/>
      <c r="N34" s="22">
        <v>147414.66873752399</v>
      </c>
      <c r="O34" s="26"/>
      <c r="P34" s="24">
        <f t="shared" si="0"/>
        <v>3185194.6687375242</v>
      </c>
    </row>
    <row r="35" spans="1:16" ht="15" customHeight="1" x14ac:dyDescent="0.2">
      <c r="A35" s="16" t="s">
        <v>48</v>
      </c>
      <c r="B35" s="17">
        <v>105730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0</v>
      </c>
      <c r="O35" s="26"/>
      <c r="P35" s="24">
        <f t="shared" si="0"/>
        <v>105730</v>
      </c>
    </row>
    <row r="36" spans="1:16" ht="15" customHeight="1" x14ac:dyDescent="0.2">
      <c r="A36" s="16" t="s">
        <v>49</v>
      </c>
      <c r="B36" s="17">
        <v>794660</v>
      </c>
      <c r="C36" s="18"/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72303.373774492968</v>
      </c>
      <c r="O36" s="26"/>
      <c r="P36" s="24">
        <f>SUM(B36:N36)</f>
        <v>866963.373774493</v>
      </c>
    </row>
    <row r="37" spans="1:16" ht="25.5" customHeight="1" x14ac:dyDescent="0.2">
      <c r="A37" s="16" t="s">
        <v>50</v>
      </c>
      <c r="B37" s="17">
        <v>833890</v>
      </c>
      <c r="C37" s="18">
        <v>83250</v>
      </c>
      <c r="D37" s="19"/>
      <c r="E37" s="20"/>
      <c r="F37" s="20"/>
      <c r="G37" s="19"/>
      <c r="H37" s="21">
        <v>1460</v>
      </c>
      <c r="I37" s="19">
        <v>19150</v>
      </c>
      <c r="J37" s="19"/>
      <c r="K37" s="19">
        <v>4280</v>
      </c>
      <c r="L37" s="22">
        <v>0</v>
      </c>
      <c r="M37" s="19"/>
      <c r="N37" s="22">
        <v>98525.320182527692</v>
      </c>
      <c r="O37" s="26"/>
      <c r="P37" s="24">
        <f t="shared" ref="P37:P69" si="1">SUM(B37:N37)</f>
        <v>1040555.3201825276</v>
      </c>
    </row>
    <row r="38" spans="1:16" ht="12.75" customHeight="1" x14ac:dyDescent="0.2">
      <c r="A38" s="16" t="s">
        <v>51</v>
      </c>
      <c r="B38" s="17">
        <v>766050</v>
      </c>
      <c r="C38" s="18"/>
      <c r="D38" s="19">
        <v>79240</v>
      </c>
      <c r="E38" s="20"/>
      <c r="F38" s="20"/>
      <c r="G38" s="19"/>
      <c r="H38" s="21"/>
      <c r="I38" s="19"/>
      <c r="J38" s="19"/>
      <c r="K38" s="19"/>
      <c r="L38" s="22">
        <v>300</v>
      </c>
      <c r="M38" s="19"/>
      <c r="N38" s="22">
        <v>17787.335768915593</v>
      </c>
      <c r="O38" s="26"/>
      <c r="P38" s="24">
        <f t="shared" si="1"/>
        <v>863377.3357689156</v>
      </c>
    </row>
    <row r="39" spans="1:16" ht="16.5" customHeight="1" x14ac:dyDescent="0.2">
      <c r="A39" s="16" t="s">
        <v>52</v>
      </c>
      <c r="B39" s="17">
        <v>1324470</v>
      </c>
      <c r="C39" s="18"/>
      <c r="D39" s="19">
        <v>85800</v>
      </c>
      <c r="E39" s="20"/>
      <c r="F39" s="20"/>
      <c r="G39" s="19"/>
      <c r="H39" s="21"/>
      <c r="I39" s="19">
        <v>4280</v>
      </c>
      <c r="J39" s="19"/>
      <c r="K39" s="19"/>
      <c r="L39" s="22">
        <v>0</v>
      </c>
      <c r="M39" s="19"/>
      <c r="N39" s="22">
        <v>40257.818092557602</v>
      </c>
      <c r="O39" s="26"/>
      <c r="P39" s="24">
        <f t="shared" si="1"/>
        <v>1454807.8180925576</v>
      </c>
    </row>
    <row r="40" spans="1:16" ht="30" customHeight="1" x14ac:dyDescent="0.2">
      <c r="A40" s="16" t="s">
        <v>53</v>
      </c>
      <c r="B40" s="17">
        <v>1408670</v>
      </c>
      <c r="C40" s="18">
        <v>256640</v>
      </c>
      <c r="D40" s="19">
        <v>19490</v>
      </c>
      <c r="E40" s="20"/>
      <c r="F40" s="20"/>
      <c r="G40" s="19"/>
      <c r="H40" s="21">
        <v>45160</v>
      </c>
      <c r="I40" s="19">
        <v>4730</v>
      </c>
      <c r="J40" s="19"/>
      <c r="K40" s="19"/>
      <c r="L40" s="22">
        <v>0</v>
      </c>
      <c r="M40" s="19"/>
      <c r="N40" s="22">
        <v>72758.900057860781</v>
      </c>
      <c r="O40" s="26"/>
      <c r="P40" s="24">
        <f t="shared" si="1"/>
        <v>1807448.9000578609</v>
      </c>
    </row>
    <row r="41" spans="1:16" ht="15" customHeight="1" x14ac:dyDescent="0.2">
      <c r="A41" s="16" t="s">
        <v>54</v>
      </c>
      <c r="B41" s="17">
        <v>2354450</v>
      </c>
      <c r="C41" s="18"/>
      <c r="D41" s="19"/>
      <c r="E41" s="20"/>
      <c r="F41" s="20"/>
      <c r="G41" s="19"/>
      <c r="H41" s="21"/>
      <c r="I41" s="19">
        <v>32240</v>
      </c>
      <c r="J41" s="19"/>
      <c r="K41" s="19"/>
      <c r="L41" s="22">
        <v>0</v>
      </c>
      <c r="M41" s="19"/>
      <c r="N41" s="22">
        <v>59659.019803332405</v>
      </c>
      <c r="O41" s="19"/>
      <c r="P41" s="24">
        <f t="shared" si="1"/>
        <v>2446349.0198033326</v>
      </c>
    </row>
    <row r="42" spans="1:16" ht="15" customHeight="1" x14ac:dyDescent="0.2">
      <c r="A42" s="16" t="s">
        <v>55</v>
      </c>
      <c r="B42" s="17">
        <v>806050</v>
      </c>
      <c r="C42" s="18"/>
      <c r="D42" s="19"/>
      <c r="E42" s="20"/>
      <c r="F42" s="20"/>
      <c r="G42" s="19">
        <v>296690</v>
      </c>
      <c r="H42" s="19">
        <v>32060</v>
      </c>
      <c r="I42" s="19">
        <v>18720</v>
      </c>
      <c r="J42" s="19"/>
      <c r="K42" s="19"/>
      <c r="L42" s="22">
        <v>500</v>
      </c>
      <c r="M42" s="19"/>
      <c r="N42" s="22">
        <v>126766.85924700623</v>
      </c>
      <c r="O42" s="26"/>
      <c r="P42" s="24">
        <f t="shared" si="1"/>
        <v>1280786.8592470062</v>
      </c>
    </row>
    <row r="43" spans="1:16" ht="15" customHeight="1" x14ac:dyDescent="0.2">
      <c r="A43" s="16" t="s">
        <v>56</v>
      </c>
      <c r="B43" s="17">
        <v>1161580</v>
      </c>
      <c r="C43" s="18"/>
      <c r="D43" s="19">
        <v>52680</v>
      </c>
      <c r="E43" s="20">
        <f>368040+58710</f>
        <v>426750</v>
      </c>
      <c r="F43" s="20"/>
      <c r="G43" s="19">
        <v>157680</v>
      </c>
      <c r="H43" s="21">
        <v>40340</v>
      </c>
      <c r="I43" s="19">
        <v>115330</v>
      </c>
      <c r="J43" s="19">
        <v>7200</v>
      </c>
      <c r="K43" s="19"/>
      <c r="L43" s="22">
        <v>950</v>
      </c>
      <c r="M43" s="19"/>
      <c r="N43" s="22">
        <v>117260.37022456317</v>
      </c>
      <c r="O43" s="26"/>
      <c r="P43" s="24">
        <f t="shared" si="1"/>
        <v>2079770.3702245632</v>
      </c>
    </row>
    <row r="44" spans="1:16" ht="15" customHeight="1" x14ac:dyDescent="0.2">
      <c r="A44" s="16" t="s">
        <v>57</v>
      </c>
      <c r="B44" s="17">
        <v>1826400</v>
      </c>
      <c r="C44" s="18"/>
      <c r="D44" s="19"/>
      <c r="E44" s="20"/>
      <c r="F44" s="20"/>
      <c r="G44" s="19">
        <v>540300</v>
      </c>
      <c r="H44" s="21">
        <v>26160</v>
      </c>
      <c r="I44" s="19">
        <v>22050</v>
      </c>
      <c r="J44" s="19">
        <v>1360</v>
      </c>
      <c r="K44" s="19"/>
      <c r="L44" s="22">
        <v>0</v>
      </c>
      <c r="M44" s="19"/>
      <c r="N44" s="22">
        <v>166406.69119419911</v>
      </c>
      <c r="O44" s="26"/>
      <c r="P44" s="24">
        <f t="shared" si="1"/>
        <v>2582676.691194199</v>
      </c>
    </row>
    <row r="45" spans="1:16" ht="15" customHeight="1" x14ac:dyDescent="0.2">
      <c r="A45" s="16" t="s">
        <v>58</v>
      </c>
      <c r="B45" s="17">
        <v>1715940</v>
      </c>
      <c r="C45" s="18"/>
      <c r="D45" s="19"/>
      <c r="E45" s="20">
        <v>318910</v>
      </c>
      <c r="F45" s="20"/>
      <c r="G45" s="19"/>
      <c r="H45" s="21"/>
      <c r="I45" s="19">
        <v>24710</v>
      </c>
      <c r="J45" s="19"/>
      <c r="K45" s="19"/>
      <c r="L45" s="22">
        <v>800</v>
      </c>
      <c r="M45" s="19"/>
      <c r="N45" s="22">
        <v>245242.65941344752</v>
      </c>
      <c r="O45" s="26"/>
      <c r="P45" s="24">
        <f t="shared" si="1"/>
        <v>2305602.6594134476</v>
      </c>
    </row>
    <row r="46" spans="1:16" ht="15.75" customHeight="1" x14ac:dyDescent="0.2">
      <c r="A46" s="16" t="s">
        <v>59</v>
      </c>
      <c r="B46" s="17">
        <v>2138920</v>
      </c>
      <c r="C46" s="18"/>
      <c r="D46" s="19">
        <v>59390</v>
      </c>
      <c r="E46" s="20">
        <v>1412510</v>
      </c>
      <c r="F46" s="20"/>
      <c r="G46" s="19"/>
      <c r="H46" s="21"/>
      <c r="I46" s="19">
        <v>56760</v>
      </c>
      <c r="J46" s="19"/>
      <c r="K46" s="19"/>
      <c r="L46" s="22">
        <v>2100</v>
      </c>
      <c r="M46" s="19"/>
      <c r="N46" s="22">
        <v>148347.98578342856</v>
      </c>
      <c r="O46" s="26"/>
      <c r="P46" s="24">
        <f t="shared" si="1"/>
        <v>3818027.9857834284</v>
      </c>
    </row>
    <row r="47" spans="1:16" ht="15" customHeight="1" x14ac:dyDescent="0.2">
      <c r="A47" s="16" t="s">
        <v>60</v>
      </c>
      <c r="B47" s="17">
        <v>1401820</v>
      </c>
      <c r="C47" s="18"/>
      <c r="D47" s="19"/>
      <c r="E47" s="20">
        <v>588170</v>
      </c>
      <c r="F47" s="20"/>
      <c r="G47" s="19"/>
      <c r="H47" s="21">
        <v>67790</v>
      </c>
      <c r="I47" s="19">
        <v>149380</v>
      </c>
      <c r="J47" s="19">
        <v>21050</v>
      </c>
      <c r="K47" s="19"/>
      <c r="L47" s="22">
        <v>750</v>
      </c>
      <c r="M47" s="19"/>
      <c r="N47" s="22">
        <v>210828.66880276159</v>
      </c>
      <c r="O47" s="26"/>
      <c r="P47" s="24">
        <f t="shared" si="1"/>
        <v>2439788.6688027615</v>
      </c>
    </row>
    <row r="48" spans="1:16" ht="15" customHeight="1" x14ac:dyDescent="0.2">
      <c r="A48" s="16" t="s">
        <v>61</v>
      </c>
      <c r="B48" s="17">
        <v>959020</v>
      </c>
      <c r="C48" s="18"/>
      <c r="D48" s="19"/>
      <c r="E48" s="20"/>
      <c r="F48" s="20"/>
      <c r="G48" s="19"/>
      <c r="H48" s="21">
        <v>106860</v>
      </c>
      <c r="I48" s="19"/>
      <c r="J48" s="19"/>
      <c r="K48" s="19"/>
      <c r="L48" s="22">
        <v>0</v>
      </c>
      <c r="M48" s="19"/>
      <c r="N48" s="22">
        <v>118592.17024752033</v>
      </c>
      <c r="O48" s="26"/>
      <c r="P48" s="24">
        <f t="shared" si="1"/>
        <v>1184472.1702475203</v>
      </c>
    </row>
    <row r="49" spans="1:18" ht="14.25" customHeight="1" x14ac:dyDescent="0.2">
      <c r="A49" s="27" t="s">
        <v>62</v>
      </c>
      <c r="B49" s="17">
        <v>2128160</v>
      </c>
      <c r="C49" s="18"/>
      <c r="D49" s="19"/>
      <c r="E49" s="20"/>
      <c r="F49" s="20"/>
      <c r="G49" s="19">
        <v>86720</v>
      </c>
      <c r="H49" s="21">
        <v>161030</v>
      </c>
      <c r="I49" s="19"/>
      <c r="J49" s="19"/>
      <c r="K49" s="19"/>
      <c r="L49" s="22">
        <v>2500</v>
      </c>
      <c r="M49" s="19"/>
      <c r="N49" s="22">
        <v>190517.28051139231</v>
      </c>
      <c r="O49" s="26"/>
      <c r="P49" s="24">
        <f>SUM(B49:N49)</f>
        <v>2568927.2805113923</v>
      </c>
    </row>
    <row r="50" spans="1:18" ht="17.25" customHeight="1" x14ac:dyDescent="0.2">
      <c r="A50" s="16" t="s">
        <v>63</v>
      </c>
      <c r="B50" s="17">
        <v>1351050</v>
      </c>
      <c r="C50" s="18"/>
      <c r="D50" s="19"/>
      <c r="E50" s="20"/>
      <c r="F50" s="20"/>
      <c r="G50" s="19"/>
      <c r="H50" s="21">
        <v>80140</v>
      </c>
      <c r="I50" s="19">
        <v>18760</v>
      </c>
      <c r="J50" s="19"/>
      <c r="K50" s="19"/>
      <c r="L50" s="22">
        <v>600</v>
      </c>
      <c r="M50" s="19"/>
      <c r="N50" s="22">
        <v>140709.84935367311</v>
      </c>
      <c r="O50" s="26"/>
      <c r="P50" s="24">
        <f t="shared" si="1"/>
        <v>1591259.8493536732</v>
      </c>
    </row>
    <row r="51" spans="1:18" ht="15" customHeight="1" x14ac:dyDescent="0.2">
      <c r="A51" s="16" t="s">
        <v>64</v>
      </c>
      <c r="B51" s="17">
        <v>4422380</v>
      </c>
      <c r="C51" s="18"/>
      <c r="D51" s="19"/>
      <c r="E51" s="20">
        <f>1335390+168100</f>
        <v>1503490</v>
      </c>
      <c r="F51" s="20"/>
      <c r="G51" s="19">
        <v>522480</v>
      </c>
      <c r="H51" s="21">
        <v>19850</v>
      </c>
      <c r="I51" s="19">
        <v>28680</v>
      </c>
      <c r="J51" s="19"/>
      <c r="K51" s="19">
        <v>274480</v>
      </c>
      <c r="L51" s="22">
        <v>350</v>
      </c>
      <c r="M51" s="19"/>
      <c r="N51" s="22">
        <v>291537.12733245315</v>
      </c>
      <c r="O51" s="26"/>
      <c r="P51" s="24">
        <f t="shared" si="1"/>
        <v>7063247.1273324527</v>
      </c>
    </row>
    <row r="52" spans="1:18" ht="15" customHeight="1" x14ac:dyDescent="0.2">
      <c r="A52" s="16" t="s">
        <v>65</v>
      </c>
      <c r="B52" s="17">
        <v>930400</v>
      </c>
      <c r="C52" s="18"/>
      <c r="D52" s="19"/>
      <c r="E52" s="20"/>
      <c r="F52" s="20"/>
      <c r="G52" s="19">
        <v>166450</v>
      </c>
      <c r="H52" s="21"/>
      <c r="I52" s="19">
        <v>13780</v>
      </c>
      <c r="J52" s="19"/>
      <c r="K52" s="19"/>
      <c r="L52" s="22">
        <v>600</v>
      </c>
      <c r="M52" s="19"/>
      <c r="N52" s="22">
        <v>104868.79837547682</v>
      </c>
      <c r="O52" s="26"/>
      <c r="P52" s="24">
        <f t="shared" si="1"/>
        <v>1216098.7983754769</v>
      </c>
    </row>
    <row r="53" spans="1:18" ht="15" customHeight="1" x14ac:dyDescent="0.2">
      <c r="A53" s="16" t="s">
        <v>66</v>
      </c>
      <c r="B53" s="17">
        <v>44470</v>
      </c>
      <c r="C53" s="18"/>
      <c r="D53" s="19">
        <v>142780</v>
      </c>
      <c r="E53" s="20">
        <v>678560</v>
      </c>
      <c r="F53" s="20"/>
      <c r="G53" s="19">
        <v>35520</v>
      </c>
      <c r="H53" s="21">
        <v>5310</v>
      </c>
      <c r="I53" s="19">
        <v>1340</v>
      </c>
      <c r="J53" s="19"/>
      <c r="K53" s="19"/>
      <c r="L53" s="22">
        <v>400</v>
      </c>
      <c r="M53" s="19"/>
      <c r="N53" s="22">
        <v>11078.990695869683</v>
      </c>
      <c r="O53" s="26"/>
      <c r="P53" s="24">
        <f t="shared" si="1"/>
        <v>919458.99069586967</v>
      </c>
    </row>
    <row r="54" spans="1:18" ht="15" customHeight="1" x14ac:dyDescent="0.2">
      <c r="A54" s="16" t="s">
        <v>67</v>
      </c>
      <c r="B54" s="17">
        <v>4709670</v>
      </c>
      <c r="C54" s="18"/>
      <c r="D54" s="19"/>
      <c r="E54" s="20"/>
      <c r="F54" s="20"/>
      <c r="G54" s="19">
        <v>434820</v>
      </c>
      <c r="H54" s="21">
        <v>82360</v>
      </c>
      <c r="I54" s="19">
        <v>177250</v>
      </c>
      <c r="J54" s="19">
        <v>2050</v>
      </c>
      <c r="K54" s="19"/>
      <c r="L54" s="22">
        <v>50</v>
      </c>
      <c r="M54" s="19"/>
      <c r="N54" s="22">
        <v>320279.32887940668</v>
      </c>
      <c r="O54" s="26"/>
      <c r="P54" s="24">
        <f t="shared" si="1"/>
        <v>5726479.3288794067</v>
      </c>
    </row>
    <row r="55" spans="1:18" ht="15" customHeight="1" x14ac:dyDescent="0.2">
      <c r="A55" s="16" t="s">
        <v>68</v>
      </c>
      <c r="B55" s="17">
        <v>326580</v>
      </c>
      <c r="C55" s="18"/>
      <c r="D55" s="19"/>
      <c r="E55" s="20"/>
      <c r="F55" s="20"/>
      <c r="G55" s="19">
        <v>1222370</v>
      </c>
      <c r="H55" s="21">
        <v>29920</v>
      </c>
      <c r="I55" s="19">
        <v>13620</v>
      </c>
      <c r="J55" s="19"/>
      <c r="K55" s="19"/>
      <c r="L55" s="22">
        <v>0</v>
      </c>
      <c r="M55" s="19"/>
      <c r="N55" s="22">
        <v>138892.10084970979</v>
      </c>
      <c r="O55" s="26"/>
      <c r="P55" s="24">
        <f t="shared" si="1"/>
        <v>1731382.1008497097</v>
      </c>
    </row>
    <row r="56" spans="1:18" ht="15" customHeight="1" x14ac:dyDescent="0.2">
      <c r="A56" s="16" t="s">
        <v>69</v>
      </c>
      <c r="B56" s="17">
        <v>120540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10337.349153236819</v>
      </c>
      <c r="O56" s="26"/>
      <c r="P56" s="24">
        <f t="shared" si="1"/>
        <v>130877.34915323682</v>
      </c>
    </row>
    <row r="57" spans="1:18" ht="25.5" customHeight="1" x14ac:dyDescent="0.2">
      <c r="A57" s="16" t="s">
        <v>70</v>
      </c>
      <c r="B57" s="17">
        <v>939730</v>
      </c>
      <c r="C57" s="18"/>
      <c r="D57" s="19"/>
      <c r="E57" s="20"/>
      <c r="F57" s="20"/>
      <c r="G57" s="19">
        <v>15230</v>
      </c>
      <c r="H57" s="21"/>
      <c r="I57" s="19">
        <v>5940</v>
      </c>
      <c r="J57" s="19"/>
      <c r="K57" s="19">
        <v>68320</v>
      </c>
      <c r="L57" s="22">
        <v>600</v>
      </c>
      <c r="M57" s="19"/>
      <c r="N57" s="22">
        <v>28390.100197415071</v>
      </c>
      <c r="O57" s="26"/>
      <c r="P57" s="24">
        <f t="shared" si="1"/>
        <v>1058210.1001974151</v>
      </c>
    </row>
    <row r="58" spans="1:18" ht="19.5" customHeight="1" x14ac:dyDescent="0.2">
      <c r="A58" s="16" t="s">
        <v>71</v>
      </c>
      <c r="B58" s="17">
        <v>238790</v>
      </c>
      <c r="C58" s="18"/>
      <c r="D58" s="19">
        <v>346200</v>
      </c>
      <c r="E58" s="20">
        <v>1133150</v>
      </c>
      <c r="F58" s="20"/>
      <c r="G58" s="19">
        <v>22940</v>
      </c>
      <c r="H58" s="21"/>
      <c r="I58" s="19">
        <v>11340</v>
      </c>
      <c r="J58" s="19"/>
      <c r="K58" s="19"/>
      <c r="L58" s="22">
        <v>0</v>
      </c>
      <c r="M58" s="19"/>
      <c r="N58" s="22">
        <v>22041.480074368414</v>
      </c>
      <c r="O58" s="26"/>
      <c r="P58" s="24">
        <f t="shared" si="1"/>
        <v>1774461.4800743684</v>
      </c>
    </row>
    <row r="59" spans="1:18" ht="17.25" customHeight="1" x14ac:dyDescent="0.2">
      <c r="A59" s="16" t="s">
        <v>72</v>
      </c>
      <c r="B59" s="17">
        <v>1275250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91135.195103270715</v>
      </c>
      <c r="O59" s="26"/>
      <c r="P59" s="24">
        <f t="shared" si="1"/>
        <v>1366385.1951032707</v>
      </c>
      <c r="R59" s="25"/>
    </row>
    <row r="60" spans="1:18" ht="28.5" customHeight="1" x14ac:dyDescent="0.2">
      <c r="A60" s="16" t="s">
        <v>73</v>
      </c>
      <c r="B60" s="17">
        <v>2019930</v>
      </c>
      <c r="C60" s="18"/>
      <c r="D60" s="19"/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104801.07790969993</v>
      </c>
      <c r="O60" s="26"/>
      <c r="P60" s="24">
        <f t="shared" si="1"/>
        <v>2124731.0779097001</v>
      </c>
      <c r="R60" s="25"/>
    </row>
    <row r="61" spans="1:18" ht="12.75" customHeight="1" x14ac:dyDescent="0.2">
      <c r="A61" s="16" t="s">
        <v>74</v>
      </c>
      <c r="B61" s="17"/>
      <c r="C61" s="26"/>
      <c r="D61" s="19"/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1"/>
        <v>0</v>
      </c>
      <c r="R61" s="25"/>
    </row>
    <row r="62" spans="1:18" ht="12.75" customHeight="1" x14ac:dyDescent="0.2">
      <c r="A62" s="16" t="s">
        <v>75</v>
      </c>
      <c r="B62" s="17">
        <v>161970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2887.3625375580432</v>
      </c>
      <c r="O62" s="26"/>
      <c r="P62" s="24">
        <f t="shared" si="1"/>
        <v>164857.36253755805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1424740</v>
      </c>
      <c r="C64" s="18"/>
      <c r="D64" s="19"/>
      <c r="E64" s="20"/>
      <c r="F64" s="20"/>
      <c r="G64" s="19"/>
      <c r="H64" s="21">
        <v>67620</v>
      </c>
      <c r="I64" s="19"/>
      <c r="J64" s="19"/>
      <c r="K64" s="19"/>
      <c r="L64" s="22">
        <v>220</v>
      </c>
      <c r="M64" s="19"/>
      <c r="N64" s="22">
        <v>79386.074392261406</v>
      </c>
      <c r="O64" s="26"/>
      <c r="P64" s="24">
        <f t="shared" si="1"/>
        <v>1571966.0743922614</v>
      </c>
    </row>
    <row r="65" spans="1:16" ht="12.75" customHeight="1" x14ac:dyDescent="0.2">
      <c r="A65" s="16" t="s">
        <v>78</v>
      </c>
      <c r="B65" s="17">
        <v>681090</v>
      </c>
      <c r="C65" s="18"/>
      <c r="D65" s="19"/>
      <c r="E65" s="20"/>
      <c r="F65" s="20"/>
      <c r="G65" s="19">
        <v>507060</v>
      </c>
      <c r="H65" s="21">
        <v>126550</v>
      </c>
      <c r="I65" s="19"/>
      <c r="J65" s="19"/>
      <c r="K65" s="19"/>
      <c r="L65" s="22">
        <v>1000</v>
      </c>
      <c r="M65" s="19"/>
      <c r="N65" s="22">
        <v>131122.61920020077</v>
      </c>
      <c r="O65" s="26"/>
      <c r="P65" s="24">
        <f t="shared" si="1"/>
        <v>1446822.6192002008</v>
      </c>
    </row>
    <row r="66" spans="1:16" ht="20.25" customHeight="1" x14ac:dyDescent="0.2">
      <c r="A66" s="16" t="s">
        <v>79</v>
      </c>
      <c r="B66" s="17">
        <v>2524330</v>
      </c>
      <c r="C66" s="18"/>
      <c r="D66" s="19"/>
      <c r="E66" s="20"/>
      <c r="F66" s="20"/>
      <c r="G66" s="19">
        <v>339190</v>
      </c>
      <c r="H66" s="21">
        <v>46450</v>
      </c>
      <c r="I66" s="19"/>
      <c r="J66" s="19"/>
      <c r="K66" s="19"/>
      <c r="L66" s="22">
        <v>0</v>
      </c>
      <c r="M66" s="19"/>
      <c r="N66" s="22">
        <v>103007.79492597809</v>
      </c>
      <c r="O66" s="26"/>
      <c r="P66" s="24">
        <f t="shared" si="1"/>
        <v>3012977.7949259779</v>
      </c>
    </row>
    <row r="67" spans="1:16" ht="15" customHeight="1" x14ac:dyDescent="0.2">
      <c r="A67" s="16" t="s">
        <v>80</v>
      </c>
      <c r="B67" s="17">
        <v>835440</v>
      </c>
      <c r="C67" s="18"/>
      <c r="D67" s="19"/>
      <c r="E67" s="20">
        <f>195420+59930</f>
        <v>255350</v>
      </c>
      <c r="F67" s="20"/>
      <c r="G67" s="19">
        <v>488530</v>
      </c>
      <c r="H67" s="21">
        <v>37320</v>
      </c>
      <c r="I67" s="19">
        <v>19870</v>
      </c>
      <c r="J67" s="19"/>
      <c r="K67" s="19">
        <v>11520</v>
      </c>
      <c r="L67" s="22">
        <v>1100</v>
      </c>
      <c r="M67" s="19"/>
      <c r="N67" s="22">
        <v>125795.90977066588</v>
      </c>
      <c r="O67" s="26"/>
      <c r="P67" s="24">
        <f t="shared" si="1"/>
        <v>1774925.9097706659</v>
      </c>
    </row>
    <row r="68" spans="1:16" ht="15" customHeight="1" x14ac:dyDescent="0.2">
      <c r="A68" s="16" t="s">
        <v>81</v>
      </c>
      <c r="B68" s="17">
        <v>2172910</v>
      </c>
      <c r="C68" s="18"/>
      <c r="D68" s="19"/>
      <c r="E68" s="20"/>
      <c r="F68" s="20"/>
      <c r="G68" s="19">
        <v>251120</v>
      </c>
      <c r="H68" s="21">
        <v>12120</v>
      </c>
      <c r="I68" s="19">
        <v>87330</v>
      </c>
      <c r="J68" s="19"/>
      <c r="K68" s="19"/>
      <c r="L68" s="22">
        <v>0</v>
      </c>
      <c r="M68" s="19"/>
      <c r="N68" s="22">
        <v>251621.06546505599</v>
      </c>
      <c r="O68" s="26"/>
      <c r="P68" s="24">
        <f t="shared" si="1"/>
        <v>2775101.0654650559</v>
      </c>
    </row>
    <row r="69" spans="1:16" ht="15" customHeight="1" x14ac:dyDescent="0.2">
      <c r="A69" s="16" t="s">
        <v>82</v>
      </c>
      <c r="B69" s="17">
        <v>1238550</v>
      </c>
      <c r="C69" s="18">
        <v>20530</v>
      </c>
      <c r="D69" s="19">
        <v>20900</v>
      </c>
      <c r="E69" s="20"/>
      <c r="F69" s="20"/>
      <c r="G69" s="19"/>
      <c r="H69" s="21"/>
      <c r="I69" s="19">
        <v>22000</v>
      </c>
      <c r="J69" s="19"/>
      <c r="K69" s="19"/>
      <c r="L69" s="22">
        <v>0</v>
      </c>
      <c r="M69" s="19"/>
      <c r="N69" s="22">
        <v>0</v>
      </c>
      <c r="O69" s="26"/>
      <c r="P69" s="24">
        <f t="shared" si="1"/>
        <v>1301980</v>
      </c>
    </row>
    <row r="70" spans="1:16" ht="34.5" customHeight="1" x14ac:dyDescent="0.2">
      <c r="A70" s="28" t="s">
        <v>83</v>
      </c>
      <c r="B70" s="29">
        <f>SUM(B4:B69)</f>
        <v>106428420</v>
      </c>
      <c r="C70" s="29">
        <f t="shared" ref="C70:L70" si="2">SUM(C4:C69)</f>
        <v>3013730</v>
      </c>
      <c r="D70" s="29">
        <f>SUM(D4:D69)</f>
        <v>1219230</v>
      </c>
      <c r="E70" s="30">
        <f t="shared" si="2"/>
        <v>10990215</v>
      </c>
      <c r="F70" s="30">
        <f t="shared" si="2"/>
        <v>16993200</v>
      </c>
      <c r="G70" s="31">
        <f t="shared" si="2"/>
        <v>14530160</v>
      </c>
      <c r="H70" s="31">
        <f t="shared" si="2"/>
        <v>2359440</v>
      </c>
      <c r="I70" s="31">
        <f t="shared" si="2"/>
        <v>1683470</v>
      </c>
      <c r="J70" s="31">
        <f t="shared" si="2"/>
        <v>75110</v>
      </c>
      <c r="K70" s="31">
        <f t="shared" si="2"/>
        <v>882200</v>
      </c>
      <c r="L70" s="31">
        <f t="shared" si="2"/>
        <v>36820</v>
      </c>
      <c r="M70" s="32"/>
      <c r="N70" s="29">
        <f>SUM(N4:N69)</f>
        <v>8726320</v>
      </c>
      <c r="O70" s="33"/>
      <c r="P70" s="34">
        <f>SUM(P4:P69)</f>
        <v>166938315.00000006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  <row r="73" spans="1:16" ht="27.7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ht="27.7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71F8-4845-4136-A09B-38F88E1D0913}">
  <sheetPr codeName="Sheet14"/>
  <dimension ref="A1:R74"/>
  <sheetViews>
    <sheetView tabSelected="1" workbookViewId="0">
      <pane xSplit="1" ySplit="3" topLeftCell="B57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XFD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95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5">
      <c r="A4" s="16" t="s">
        <v>17</v>
      </c>
      <c r="B4" s="19">
        <v>9324560</v>
      </c>
      <c r="C4" s="20">
        <v>0</v>
      </c>
      <c r="D4" s="20">
        <v>0</v>
      </c>
      <c r="E4" s="20">
        <v>5130</v>
      </c>
      <c r="F4" s="20">
        <v>0</v>
      </c>
      <c r="G4" s="20">
        <v>0</v>
      </c>
      <c r="H4" s="20">
        <v>4280</v>
      </c>
      <c r="I4" s="20">
        <v>208670</v>
      </c>
      <c r="J4" s="20">
        <v>0</v>
      </c>
      <c r="K4" s="20">
        <v>0</v>
      </c>
      <c r="L4" s="20">
        <v>9294</v>
      </c>
      <c r="M4" s="19"/>
      <c r="N4" s="56">
        <v>606143.45107437111</v>
      </c>
      <c r="O4" s="23"/>
      <c r="P4" s="24">
        <f t="shared" ref="P4:P67" si="0">SUM(B4:N4)</f>
        <v>10158077.451074371</v>
      </c>
    </row>
    <row r="5" spans="1:18" ht="15" customHeight="1" x14ac:dyDescent="0.25">
      <c r="A5" s="16" t="s">
        <v>18</v>
      </c>
      <c r="B5" s="19">
        <v>9469320</v>
      </c>
      <c r="C5" s="20">
        <v>0</v>
      </c>
      <c r="D5" s="20">
        <v>0</v>
      </c>
      <c r="E5" s="20">
        <v>11847160</v>
      </c>
      <c r="F5" s="20">
        <v>0</v>
      </c>
      <c r="G5" s="20">
        <v>2369540</v>
      </c>
      <c r="H5" s="20">
        <v>416810</v>
      </c>
      <c r="I5" s="20">
        <v>283440</v>
      </c>
      <c r="J5" s="20">
        <v>0</v>
      </c>
      <c r="K5" s="20">
        <v>0</v>
      </c>
      <c r="L5" s="20">
        <v>21144</v>
      </c>
      <c r="M5" s="19"/>
      <c r="N5" s="56">
        <v>2564421.0269577745</v>
      </c>
      <c r="O5" s="23"/>
      <c r="P5" s="24">
        <f t="shared" si="0"/>
        <v>26971835.026957773</v>
      </c>
    </row>
    <row r="6" spans="1:18" ht="15" customHeight="1" x14ac:dyDescent="0.25">
      <c r="A6" s="16" t="s">
        <v>19</v>
      </c>
      <c r="B6" s="19">
        <v>16711650</v>
      </c>
      <c r="C6" s="20">
        <v>0</v>
      </c>
      <c r="D6" s="20">
        <v>0</v>
      </c>
      <c r="E6" s="20">
        <v>18280</v>
      </c>
      <c r="F6" s="20">
        <v>0</v>
      </c>
      <c r="G6" s="20">
        <v>3456900</v>
      </c>
      <c r="H6" s="20">
        <v>827150</v>
      </c>
      <c r="I6" s="20">
        <v>67630</v>
      </c>
      <c r="J6" s="20">
        <v>38740</v>
      </c>
      <c r="K6" s="20">
        <v>0</v>
      </c>
      <c r="L6" s="20">
        <v>29603</v>
      </c>
      <c r="M6" s="19"/>
      <c r="N6" s="56">
        <v>2224968.9508977341</v>
      </c>
      <c r="O6" s="23"/>
      <c r="P6" s="24">
        <f t="shared" si="0"/>
        <v>23374921.950897735</v>
      </c>
    </row>
    <row r="7" spans="1:18" ht="25.5" customHeight="1" x14ac:dyDescent="0.25">
      <c r="A7" s="16" t="s">
        <v>20</v>
      </c>
      <c r="B7" s="19">
        <v>18404700</v>
      </c>
      <c r="C7" s="20">
        <v>0</v>
      </c>
      <c r="D7" s="20">
        <v>0</v>
      </c>
      <c r="E7" s="20">
        <v>0</v>
      </c>
      <c r="F7" s="20">
        <v>0</v>
      </c>
      <c r="G7" s="20">
        <v>4683170</v>
      </c>
      <c r="H7" s="20">
        <v>570220</v>
      </c>
      <c r="I7" s="20">
        <v>80980</v>
      </c>
      <c r="J7" s="20">
        <v>0</v>
      </c>
      <c r="K7" s="20">
        <v>0</v>
      </c>
      <c r="L7" s="20">
        <v>7901</v>
      </c>
      <c r="M7" s="19"/>
      <c r="N7" s="56">
        <v>1187338.822352367</v>
      </c>
      <c r="O7" s="23"/>
      <c r="P7" s="24">
        <f t="shared" si="0"/>
        <v>24934309.822352368</v>
      </c>
    </row>
    <row r="8" spans="1:18" ht="15" customHeight="1" x14ac:dyDescent="0.25">
      <c r="A8" s="16" t="s">
        <v>21</v>
      </c>
      <c r="B8" s="19">
        <v>954310</v>
      </c>
      <c r="C8" s="20">
        <v>121460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9"/>
      <c r="N8" s="56">
        <v>0</v>
      </c>
      <c r="O8" s="23"/>
      <c r="P8" s="24">
        <f t="shared" si="0"/>
        <v>1075770</v>
      </c>
    </row>
    <row r="9" spans="1:18" ht="15" customHeight="1" x14ac:dyDescent="0.25">
      <c r="A9" s="16" t="s">
        <v>22</v>
      </c>
      <c r="B9" s="19">
        <v>157777719</v>
      </c>
      <c r="C9" s="20">
        <v>14720</v>
      </c>
      <c r="D9" s="20">
        <v>0</v>
      </c>
      <c r="E9" s="20">
        <v>1556070</v>
      </c>
      <c r="F9" s="20">
        <v>62622890</v>
      </c>
      <c r="G9" s="20">
        <v>109130740</v>
      </c>
      <c r="H9" s="20">
        <v>412000</v>
      </c>
      <c r="I9" s="20">
        <v>3931440</v>
      </c>
      <c r="J9" s="20">
        <v>747710</v>
      </c>
      <c r="K9" s="20">
        <v>10710</v>
      </c>
      <c r="L9" s="20">
        <v>0</v>
      </c>
      <c r="M9" s="19"/>
      <c r="N9" s="56">
        <v>15276956.547963474</v>
      </c>
      <c r="O9" s="23"/>
      <c r="P9" s="24">
        <f t="shared" si="0"/>
        <v>351480955.5479635</v>
      </c>
    </row>
    <row r="10" spans="1:18" ht="15" customHeight="1" x14ac:dyDescent="0.25">
      <c r="A10" s="16" t="s">
        <v>23</v>
      </c>
      <c r="B10" s="19">
        <v>11249200</v>
      </c>
      <c r="C10" s="20">
        <v>0</v>
      </c>
      <c r="D10" s="20">
        <v>0</v>
      </c>
      <c r="E10" s="20">
        <v>4802190</v>
      </c>
      <c r="F10" s="20">
        <v>5622040</v>
      </c>
      <c r="G10" s="20">
        <v>4969560</v>
      </c>
      <c r="H10" s="20">
        <v>554970</v>
      </c>
      <c r="I10" s="20">
        <v>47560</v>
      </c>
      <c r="J10" s="20">
        <v>0</v>
      </c>
      <c r="K10" s="20">
        <v>0</v>
      </c>
      <c r="L10" s="20">
        <v>6003</v>
      </c>
      <c r="M10" s="19"/>
      <c r="N10" s="56">
        <v>1769230.4653228573</v>
      </c>
      <c r="O10" s="23"/>
      <c r="P10" s="24">
        <f t="shared" si="0"/>
        <v>29020753.465322856</v>
      </c>
    </row>
    <row r="11" spans="1:18" ht="15" customHeight="1" x14ac:dyDescent="0.25">
      <c r="A11" s="16" t="s">
        <v>24</v>
      </c>
      <c r="B11" s="19">
        <v>2339800</v>
      </c>
      <c r="C11" s="20">
        <v>0</v>
      </c>
      <c r="D11" s="20">
        <v>0</v>
      </c>
      <c r="E11" s="20">
        <v>6593315</v>
      </c>
      <c r="F11" s="20">
        <v>0</v>
      </c>
      <c r="G11" s="20">
        <v>40450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9"/>
      <c r="N11" s="56">
        <v>246233.62479827087</v>
      </c>
      <c r="O11" s="23"/>
      <c r="P11" s="24">
        <f t="shared" si="0"/>
        <v>9219798.6247982718</v>
      </c>
    </row>
    <row r="12" spans="1:18" ht="15" customHeight="1" x14ac:dyDescent="0.25">
      <c r="A12" s="16" t="s">
        <v>25</v>
      </c>
      <c r="B12" s="19">
        <v>10848130</v>
      </c>
      <c r="C12" s="20">
        <v>9474580</v>
      </c>
      <c r="D12" s="20">
        <v>0</v>
      </c>
      <c r="E12" s="20">
        <v>74590</v>
      </c>
      <c r="F12" s="20">
        <v>0</v>
      </c>
      <c r="G12" s="20">
        <v>19380</v>
      </c>
      <c r="H12" s="20">
        <v>281760</v>
      </c>
      <c r="I12" s="20">
        <v>790930</v>
      </c>
      <c r="J12" s="20">
        <v>0</v>
      </c>
      <c r="K12" s="20">
        <v>0</v>
      </c>
      <c r="L12" s="20">
        <v>13017</v>
      </c>
      <c r="M12" s="19"/>
      <c r="N12" s="56">
        <v>1465106.9223392999</v>
      </c>
      <c r="O12" s="23"/>
      <c r="P12" s="24">
        <f t="shared" si="0"/>
        <v>22967493.922339302</v>
      </c>
    </row>
    <row r="13" spans="1:18" ht="24" customHeight="1" x14ac:dyDescent="0.25">
      <c r="A13" s="16" t="s">
        <v>26</v>
      </c>
      <c r="B13" s="19">
        <v>26132220</v>
      </c>
      <c r="C13" s="20">
        <v>0</v>
      </c>
      <c r="D13" s="20">
        <v>0</v>
      </c>
      <c r="E13" s="20">
        <v>101850</v>
      </c>
      <c r="F13" s="20">
        <v>0</v>
      </c>
      <c r="G13" s="20">
        <v>9849150</v>
      </c>
      <c r="H13" s="20">
        <v>324110</v>
      </c>
      <c r="I13" s="20">
        <v>345990</v>
      </c>
      <c r="J13" s="20">
        <v>0</v>
      </c>
      <c r="K13" s="20">
        <v>0</v>
      </c>
      <c r="L13" s="20">
        <v>4538</v>
      </c>
      <c r="M13" s="19"/>
      <c r="N13" s="56">
        <v>3588122.1166017167</v>
      </c>
      <c r="O13" s="23"/>
      <c r="P13" s="24">
        <f t="shared" si="0"/>
        <v>40345980.11660172</v>
      </c>
    </row>
    <row r="14" spans="1:18" ht="22.5" customHeight="1" x14ac:dyDescent="0.25">
      <c r="A14" s="16" t="s">
        <v>27</v>
      </c>
      <c r="B14" s="19">
        <v>31908960</v>
      </c>
      <c r="C14" s="20">
        <v>19340</v>
      </c>
      <c r="D14" s="20">
        <v>0</v>
      </c>
      <c r="E14" s="20">
        <v>0</v>
      </c>
      <c r="F14" s="20">
        <v>0</v>
      </c>
      <c r="G14" s="20">
        <v>0</v>
      </c>
      <c r="H14" s="20">
        <v>15030</v>
      </c>
      <c r="I14" s="20">
        <v>96090</v>
      </c>
      <c r="J14" s="20">
        <v>0</v>
      </c>
      <c r="K14" s="20">
        <v>0</v>
      </c>
      <c r="L14" s="20">
        <v>9670</v>
      </c>
      <c r="M14" s="19"/>
      <c r="N14" s="56">
        <v>320797.55520916218</v>
      </c>
      <c r="O14" s="23"/>
      <c r="P14" s="24">
        <f t="shared" si="0"/>
        <v>32369887.555209164</v>
      </c>
    </row>
    <row r="15" spans="1:18" ht="21" customHeight="1" x14ac:dyDescent="0.25">
      <c r="A15" s="16" t="s">
        <v>28</v>
      </c>
      <c r="B15" s="19">
        <v>43014700</v>
      </c>
      <c r="C15" s="20">
        <v>3601150</v>
      </c>
      <c r="D15" s="20">
        <v>3505770</v>
      </c>
      <c r="E15" s="20">
        <v>0</v>
      </c>
      <c r="F15" s="20">
        <v>0</v>
      </c>
      <c r="G15" s="20">
        <v>3371630</v>
      </c>
      <c r="H15" s="20">
        <v>35960</v>
      </c>
      <c r="I15" s="20">
        <v>518860</v>
      </c>
      <c r="J15" s="20">
        <v>0</v>
      </c>
      <c r="K15" s="20">
        <v>41930</v>
      </c>
      <c r="L15" s="20">
        <v>27953</v>
      </c>
      <c r="M15" s="19"/>
      <c r="N15" s="56">
        <v>2247606.4722559508</v>
      </c>
      <c r="O15" s="23"/>
      <c r="P15" s="24">
        <f t="shared" si="0"/>
        <v>56365559.472255953</v>
      </c>
    </row>
    <row r="16" spans="1:18" ht="30" customHeight="1" x14ac:dyDescent="0.25">
      <c r="A16" s="16" t="s">
        <v>29</v>
      </c>
      <c r="B16" s="19">
        <v>28247290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154550</v>
      </c>
      <c r="I16" s="20">
        <v>0</v>
      </c>
      <c r="J16" s="20">
        <v>0</v>
      </c>
      <c r="K16" s="20">
        <v>0</v>
      </c>
      <c r="L16" s="20">
        <v>13612</v>
      </c>
      <c r="M16" s="19"/>
      <c r="N16" s="56">
        <v>2664123.9715184662</v>
      </c>
      <c r="O16" s="23"/>
      <c r="P16" s="24">
        <f t="shared" si="0"/>
        <v>31079575.971518464</v>
      </c>
      <c r="R16" s="25"/>
    </row>
    <row r="17" spans="1:16" ht="15" customHeight="1" x14ac:dyDescent="0.25">
      <c r="A17" s="16" t="s">
        <v>30</v>
      </c>
      <c r="B17" s="19">
        <v>9896720</v>
      </c>
      <c r="C17" s="20">
        <v>286880</v>
      </c>
      <c r="D17" s="20">
        <v>0</v>
      </c>
      <c r="E17" s="20">
        <v>0</v>
      </c>
      <c r="F17" s="20">
        <v>0</v>
      </c>
      <c r="G17" s="20">
        <v>0</v>
      </c>
      <c r="H17" s="20">
        <v>567800</v>
      </c>
      <c r="I17" s="20">
        <v>371550</v>
      </c>
      <c r="J17" s="20">
        <v>830</v>
      </c>
      <c r="K17" s="20">
        <v>2474550</v>
      </c>
      <c r="L17" s="20">
        <v>9746</v>
      </c>
      <c r="M17" s="19"/>
      <c r="N17" s="56">
        <v>33762.374164481065</v>
      </c>
      <c r="O17" s="23"/>
      <c r="P17" s="24">
        <f t="shared" si="0"/>
        <v>13641838.374164481</v>
      </c>
    </row>
    <row r="18" spans="1:16" ht="15" customHeight="1" x14ac:dyDescent="0.25">
      <c r="A18" s="16" t="s">
        <v>31</v>
      </c>
      <c r="B18" s="19">
        <v>19022170</v>
      </c>
      <c r="C18" s="20">
        <v>0</v>
      </c>
      <c r="D18" s="20">
        <v>0</v>
      </c>
      <c r="E18" s="20">
        <v>115000</v>
      </c>
      <c r="F18" s="20">
        <v>0</v>
      </c>
      <c r="G18" s="20">
        <v>9020</v>
      </c>
      <c r="H18" s="20">
        <v>761690</v>
      </c>
      <c r="I18" s="20">
        <v>300930</v>
      </c>
      <c r="J18" s="20">
        <v>980</v>
      </c>
      <c r="K18" s="20">
        <v>0</v>
      </c>
      <c r="L18" s="20">
        <v>0</v>
      </c>
      <c r="M18" s="19"/>
      <c r="N18" s="56">
        <v>130639.09</v>
      </c>
      <c r="O18" s="23"/>
      <c r="P18" s="24">
        <f t="shared" si="0"/>
        <v>20340429.09</v>
      </c>
    </row>
    <row r="19" spans="1:16" ht="15" customHeight="1" x14ac:dyDescent="0.25">
      <c r="A19" s="16" t="s">
        <v>32</v>
      </c>
      <c r="B19" s="19">
        <v>12495890</v>
      </c>
      <c r="C19" s="20">
        <v>0</v>
      </c>
      <c r="D19" s="20">
        <v>0</v>
      </c>
      <c r="E19" s="20">
        <v>117800</v>
      </c>
      <c r="F19" s="20">
        <v>0</v>
      </c>
      <c r="G19" s="20">
        <v>5563530</v>
      </c>
      <c r="H19" s="20">
        <v>151680</v>
      </c>
      <c r="I19" s="20">
        <v>0</v>
      </c>
      <c r="J19" s="20">
        <v>0</v>
      </c>
      <c r="K19" s="20">
        <v>38700</v>
      </c>
      <c r="L19" s="20">
        <v>0</v>
      </c>
      <c r="M19" s="19"/>
      <c r="N19" s="56">
        <v>1172651.8911962253</v>
      </c>
      <c r="O19" s="23"/>
      <c r="P19" s="24">
        <f t="shared" si="0"/>
        <v>19540251.891196225</v>
      </c>
    </row>
    <row r="20" spans="1:16" ht="15" customHeight="1" x14ac:dyDescent="0.25">
      <c r="A20" s="16" t="s">
        <v>33</v>
      </c>
      <c r="B20" s="19">
        <v>28543340</v>
      </c>
      <c r="C20" s="20">
        <v>0</v>
      </c>
      <c r="D20" s="20">
        <v>0</v>
      </c>
      <c r="E20" s="20">
        <v>0</v>
      </c>
      <c r="F20" s="20">
        <v>0</v>
      </c>
      <c r="G20" s="20">
        <v>8264000</v>
      </c>
      <c r="H20" s="20">
        <v>1541930</v>
      </c>
      <c r="I20" s="20">
        <v>261750</v>
      </c>
      <c r="J20" s="20">
        <v>0</v>
      </c>
      <c r="K20" s="20">
        <v>3640</v>
      </c>
      <c r="L20" s="20">
        <v>7880</v>
      </c>
      <c r="M20" s="19"/>
      <c r="N20" s="56">
        <v>4504125.5790289994</v>
      </c>
      <c r="O20" s="23"/>
      <c r="P20" s="24">
        <f t="shared" si="0"/>
        <v>43126665.579029001</v>
      </c>
    </row>
    <row r="21" spans="1:16" ht="15" customHeight="1" x14ac:dyDescent="0.25">
      <c r="A21" s="16" t="s">
        <v>34</v>
      </c>
      <c r="B21" s="19">
        <v>7526650</v>
      </c>
      <c r="C21" s="20">
        <v>0</v>
      </c>
      <c r="D21" s="20">
        <v>0</v>
      </c>
      <c r="E21" s="20">
        <v>4979200</v>
      </c>
      <c r="F21" s="20">
        <v>0</v>
      </c>
      <c r="G21" s="20">
        <v>0</v>
      </c>
      <c r="H21" s="20">
        <v>174810</v>
      </c>
      <c r="I21" s="20">
        <v>16370</v>
      </c>
      <c r="J21" s="20">
        <v>0</v>
      </c>
      <c r="K21" s="20">
        <v>0</v>
      </c>
      <c r="L21" s="20">
        <v>0</v>
      </c>
      <c r="M21" s="19"/>
      <c r="N21" s="56">
        <v>371374.96319652168</v>
      </c>
      <c r="O21" s="23"/>
      <c r="P21" s="24">
        <f t="shared" si="0"/>
        <v>13068404.963196522</v>
      </c>
    </row>
    <row r="22" spans="1:16" ht="20.25" customHeight="1" x14ac:dyDescent="0.25">
      <c r="A22" s="16" t="s">
        <v>35</v>
      </c>
      <c r="B22" s="19">
        <v>22873600</v>
      </c>
      <c r="C22" s="20">
        <v>3655820</v>
      </c>
      <c r="D22" s="20">
        <v>0</v>
      </c>
      <c r="E22" s="20">
        <v>0</v>
      </c>
      <c r="F22" s="20">
        <v>0</v>
      </c>
      <c r="G22" s="20">
        <v>0</v>
      </c>
      <c r="H22" s="20">
        <v>4689490</v>
      </c>
      <c r="I22" s="20">
        <v>0</v>
      </c>
      <c r="J22" s="20">
        <v>0</v>
      </c>
      <c r="K22" s="20">
        <v>0</v>
      </c>
      <c r="L22" s="20">
        <v>0</v>
      </c>
      <c r="M22" s="19"/>
      <c r="N22" s="56">
        <v>0</v>
      </c>
      <c r="O22" s="23"/>
      <c r="P22" s="24">
        <f t="shared" si="0"/>
        <v>31218910</v>
      </c>
    </row>
    <row r="23" spans="1:16" ht="15" customHeight="1" x14ac:dyDescent="0.25">
      <c r="A23" s="16" t="s">
        <v>36</v>
      </c>
      <c r="B23" s="19">
        <v>15639720</v>
      </c>
      <c r="C23" s="20">
        <v>0</v>
      </c>
      <c r="D23" s="20">
        <v>0</v>
      </c>
      <c r="E23" s="20">
        <v>0</v>
      </c>
      <c r="F23" s="20">
        <v>0</v>
      </c>
      <c r="G23" s="20">
        <v>190840</v>
      </c>
      <c r="H23" s="20">
        <v>0</v>
      </c>
      <c r="I23" s="20">
        <v>0</v>
      </c>
      <c r="J23" s="20">
        <v>0</v>
      </c>
      <c r="K23" s="20">
        <v>0</v>
      </c>
      <c r="L23" s="20">
        <v>11622</v>
      </c>
      <c r="M23" s="19"/>
      <c r="N23" s="56">
        <v>1016653.7101572984</v>
      </c>
      <c r="O23" s="23"/>
      <c r="P23" s="24">
        <f t="shared" si="0"/>
        <v>16858835.710157298</v>
      </c>
    </row>
    <row r="24" spans="1:16" ht="25.5" customHeight="1" x14ac:dyDescent="0.25">
      <c r="A24" s="16" t="s">
        <v>37</v>
      </c>
      <c r="B24" s="19">
        <v>14181480</v>
      </c>
      <c r="C24" s="20">
        <v>0</v>
      </c>
      <c r="D24" s="20">
        <v>1178860</v>
      </c>
      <c r="E24" s="20">
        <v>1770480</v>
      </c>
      <c r="F24" s="20">
        <v>0</v>
      </c>
      <c r="G24" s="20">
        <v>2931700</v>
      </c>
      <c r="H24" s="20">
        <v>940600</v>
      </c>
      <c r="I24" s="20">
        <v>248050</v>
      </c>
      <c r="J24" s="20">
        <v>0</v>
      </c>
      <c r="K24" s="20">
        <v>0</v>
      </c>
      <c r="L24" s="20">
        <v>8961</v>
      </c>
      <c r="M24" s="19"/>
      <c r="N24" s="56">
        <v>1746181.5994925078</v>
      </c>
      <c r="O24" s="23"/>
      <c r="P24" s="24">
        <f t="shared" si="0"/>
        <v>23006312.599492509</v>
      </c>
    </row>
    <row r="25" spans="1:16" ht="15" customHeight="1" x14ac:dyDescent="0.25">
      <c r="A25" s="27" t="s">
        <v>38</v>
      </c>
      <c r="B25" s="19">
        <v>21670530</v>
      </c>
      <c r="C25" s="20">
        <v>0</v>
      </c>
      <c r="D25" s="20">
        <v>0</v>
      </c>
      <c r="E25" s="20">
        <v>12860</v>
      </c>
      <c r="F25" s="20">
        <v>0</v>
      </c>
      <c r="G25" s="20">
        <v>0</v>
      </c>
      <c r="H25" s="20">
        <v>20380</v>
      </c>
      <c r="I25" s="20">
        <v>30360</v>
      </c>
      <c r="J25" s="20">
        <v>0</v>
      </c>
      <c r="K25" s="20">
        <v>0</v>
      </c>
      <c r="L25" s="20">
        <v>4464</v>
      </c>
      <c r="M25" s="19"/>
      <c r="N25" s="56">
        <v>1486153.3760496692</v>
      </c>
      <c r="O25" s="23"/>
      <c r="P25" s="24">
        <f t="shared" si="0"/>
        <v>23224747.376049668</v>
      </c>
    </row>
    <row r="26" spans="1:16" ht="15" customHeight="1" x14ac:dyDescent="0.25">
      <c r="A26" s="16" t="s">
        <v>39</v>
      </c>
      <c r="B26" s="19">
        <v>26279460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51220</v>
      </c>
      <c r="I26" s="20">
        <v>185750</v>
      </c>
      <c r="J26" s="20">
        <v>0</v>
      </c>
      <c r="K26" s="20">
        <v>0</v>
      </c>
      <c r="L26" s="20">
        <v>7943</v>
      </c>
      <c r="M26" s="19"/>
      <c r="N26" s="56">
        <v>1530013.8504570504</v>
      </c>
      <c r="O26" s="23"/>
      <c r="P26" s="24">
        <f t="shared" si="0"/>
        <v>28054386.85045705</v>
      </c>
    </row>
    <row r="27" spans="1:16" ht="15" customHeight="1" x14ac:dyDescent="0.25">
      <c r="A27" s="16" t="s">
        <v>40</v>
      </c>
      <c r="B27" s="19">
        <v>17158170</v>
      </c>
      <c r="C27" s="20">
        <v>0</v>
      </c>
      <c r="D27" s="20">
        <v>0</v>
      </c>
      <c r="E27" s="20">
        <v>12250</v>
      </c>
      <c r="F27" s="20">
        <v>0</v>
      </c>
      <c r="G27" s="20">
        <v>11970</v>
      </c>
      <c r="H27" s="20">
        <v>0</v>
      </c>
      <c r="I27" s="20">
        <v>0</v>
      </c>
      <c r="J27" s="20">
        <v>0</v>
      </c>
      <c r="K27" s="20">
        <v>2604740</v>
      </c>
      <c r="L27" s="20">
        <v>9009</v>
      </c>
      <c r="M27" s="19"/>
      <c r="N27" s="56">
        <v>127446.40626015248</v>
      </c>
      <c r="O27" s="23"/>
      <c r="P27" s="24">
        <f t="shared" si="0"/>
        <v>19923585.406260151</v>
      </c>
    </row>
    <row r="28" spans="1:16" ht="15" customHeight="1" x14ac:dyDescent="0.25">
      <c r="A28" s="16" t="s">
        <v>41</v>
      </c>
      <c r="B28" s="19">
        <v>23522130</v>
      </c>
      <c r="C28" s="20">
        <v>0</v>
      </c>
      <c r="D28" s="20">
        <v>0</v>
      </c>
      <c r="E28" s="20">
        <v>2540</v>
      </c>
      <c r="F28" s="20">
        <v>0</v>
      </c>
      <c r="G28" s="20">
        <v>7935350</v>
      </c>
      <c r="H28" s="20">
        <v>510060</v>
      </c>
      <c r="I28" s="20">
        <v>331860</v>
      </c>
      <c r="J28" s="20">
        <v>0</v>
      </c>
      <c r="K28" s="20">
        <v>0</v>
      </c>
      <c r="L28" s="20">
        <v>8816</v>
      </c>
      <c r="M28" s="19"/>
      <c r="N28" s="56">
        <v>1344151.4253958999</v>
      </c>
      <c r="O28" s="23"/>
      <c r="P28" s="24">
        <f t="shared" si="0"/>
        <v>33654907.425395899</v>
      </c>
    </row>
    <row r="29" spans="1:16" ht="15" customHeight="1" x14ac:dyDescent="0.25">
      <c r="A29" s="16" t="s">
        <v>42</v>
      </c>
      <c r="B29" s="19">
        <v>9348540</v>
      </c>
      <c r="C29" s="20">
        <v>0</v>
      </c>
      <c r="D29" s="20">
        <v>0</v>
      </c>
      <c r="E29" s="20">
        <v>40380</v>
      </c>
      <c r="F29" s="20">
        <v>0</v>
      </c>
      <c r="G29" s="20">
        <v>0</v>
      </c>
      <c r="H29" s="20">
        <v>183690</v>
      </c>
      <c r="I29" s="20">
        <v>34840</v>
      </c>
      <c r="J29" s="20">
        <v>0</v>
      </c>
      <c r="K29" s="20">
        <v>0</v>
      </c>
      <c r="L29" s="20">
        <v>7369</v>
      </c>
      <c r="M29" s="19"/>
      <c r="N29" s="56">
        <v>582916.5164490873</v>
      </c>
      <c r="O29" s="23"/>
      <c r="P29" s="24">
        <f t="shared" si="0"/>
        <v>10197735.516449086</v>
      </c>
    </row>
    <row r="30" spans="1:16" ht="15" customHeight="1" x14ac:dyDescent="0.25">
      <c r="A30" s="16" t="s">
        <v>43</v>
      </c>
      <c r="B30" s="19">
        <v>15871350</v>
      </c>
      <c r="C30" s="20">
        <v>0</v>
      </c>
      <c r="D30" s="20">
        <v>0</v>
      </c>
      <c r="E30" s="20">
        <v>15578620</v>
      </c>
      <c r="F30" s="20">
        <v>0</v>
      </c>
      <c r="G30" s="20">
        <v>5104980</v>
      </c>
      <c r="H30" s="20">
        <v>845140</v>
      </c>
      <c r="I30" s="20">
        <v>435980</v>
      </c>
      <c r="J30" s="20">
        <v>0</v>
      </c>
      <c r="K30" s="20">
        <v>45340</v>
      </c>
      <c r="L30" s="20">
        <v>7309</v>
      </c>
      <c r="M30" s="19"/>
      <c r="N30" s="56">
        <v>2640454.8194913547</v>
      </c>
      <c r="O30" s="23"/>
      <c r="P30" s="24">
        <f t="shared" si="0"/>
        <v>40529173.819491357</v>
      </c>
    </row>
    <row r="31" spans="1:16" ht="25.5" customHeight="1" x14ac:dyDescent="0.25">
      <c r="A31" s="16" t="s">
        <v>44</v>
      </c>
      <c r="B31" s="19">
        <v>8355100</v>
      </c>
      <c r="C31" s="20">
        <v>0</v>
      </c>
      <c r="D31" s="20">
        <v>0</v>
      </c>
      <c r="E31" s="20">
        <v>19395720</v>
      </c>
      <c r="F31" s="20">
        <v>0</v>
      </c>
      <c r="G31" s="20">
        <v>4080620</v>
      </c>
      <c r="H31" s="20">
        <v>545050</v>
      </c>
      <c r="I31" s="20">
        <v>409210</v>
      </c>
      <c r="J31" s="20">
        <v>17360</v>
      </c>
      <c r="K31" s="20">
        <v>13170</v>
      </c>
      <c r="L31" s="20">
        <v>8397</v>
      </c>
      <c r="M31" s="19"/>
      <c r="N31" s="56">
        <v>1897431.7224903847</v>
      </c>
      <c r="O31" s="23"/>
      <c r="P31" s="24">
        <f t="shared" si="0"/>
        <v>34722058.722490385</v>
      </c>
    </row>
    <row r="32" spans="1:16" ht="15" customHeight="1" x14ac:dyDescent="0.25">
      <c r="A32" s="16" t="s">
        <v>45</v>
      </c>
      <c r="B32" s="19">
        <v>50132770</v>
      </c>
      <c r="C32" s="20">
        <v>0</v>
      </c>
      <c r="D32" s="20">
        <v>205410</v>
      </c>
      <c r="E32" s="20">
        <v>0</v>
      </c>
      <c r="F32" s="20">
        <v>0</v>
      </c>
      <c r="G32" s="20">
        <v>0</v>
      </c>
      <c r="H32" s="20">
        <v>95930</v>
      </c>
      <c r="I32" s="20">
        <v>242070</v>
      </c>
      <c r="J32" s="20">
        <v>0</v>
      </c>
      <c r="K32" s="20">
        <v>0</v>
      </c>
      <c r="L32" s="20">
        <v>12504</v>
      </c>
      <c r="M32" s="19"/>
      <c r="N32" s="56">
        <v>2421877.2282594689</v>
      </c>
      <c r="O32" s="23"/>
      <c r="P32" s="24">
        <f t="shared" si="0"/>
        <v>53110561.228259467</v>
      </c>
    </row>
    <row r="33" spans="1:16" ht="15" customHeight="1" x14ac:dyDescent="0.25">
      <c r="A33" s="16" t="s">
        <v>46</v>
      </c>
      <c r="B33" s="19">
        <v>6734480</v>
      </c>
      <c r="C33" s="20">
        <v>114110</v>
      </c>
      <c r="D33" s="20">
        <v>0</v>
      </c>
      <c r="E33" s="20">
        <v>13947090</v>
      </c>
      <c r="F33" s="20">
        <v>0</v>
      </c>
      <c r="G33" s="20">
        <v>1630</v>
      </c>
      <c r="H33" s="20">
        <v>163440</v>
      </c>
      <c r="I33" s="20">
        <v>0</v>
      </c>
      <c r="J33" s="20">
        <v>0</v>
      </c>
      <c r="K33" s="20">
        <v>0</v>
      </c>
      <c r="L33" s="20">
        <v>0</v>
      </c>
      <c r="M33" s="19"/>
      <c r="N33" s="56">
        <v>760756.98809964396</v>
      </c>
      <c r="O33" s="23"/>
      <c r="P33" s="24">
        <f t="shared" si="0"/>
        <v>21721506.988099642</v>
      </c>
    </row>
    <row r="34" spans="1:16" ht="15" customHeight="1" x14ac:dyDescent="0.25">
      <c r="A34" s="16" t="s">
        <v>47</v>
      </c>
      <c r="B34" s="19">
        <v>18517740</v>
      </c>
      <c r="C34" s="20">
        <v>1209640</v>
      </c>
      <c r="D34" s="20">
        <v>140860</v>
      </c>
      <c r="E34" s="20">
        <v>0</v>
      </c>
      <c r="F34" s="20">
        <v>0</v>
      </c>
      <c r="G34" s="20">
        <v>0</v>
      </c>
      <c r="H34" s="20">
        <v>1516530</v>
      </c>
      <c r="I34" s="20">
        <v>154510</v>
      </c>
      <c r="J34" s="20">
        <v>0</v>
      </c>
      <c r="K34" s="20">
        <v>0</v>
      </c>
      <c r="L34" s="20">
        <v>0</v>
      </c>
      <c r="M34" s="19"/>
      <c r="N34" s="56">
        <v>1771159.7208584649</v>
      </c>
      <c r="O34" s="26"/>
      <c r="P34" s="24">
        <f t="shared" si="0"/>
        <v>23310439.720858466</v>
      </c>
    </row>
    <row r="35" spans="1:16" ht="15" customHeight="1" x14ac:dyDescent="0.25">
      <c r="A35" s="16" t="s">
        <v>48</v>
      </c>
      <c r="B35" s="19">
        <v>2641330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19"/>
      <c r="N35" s="56">
        <v>78377.251103297807</v>
      </c>
      <c r="O35" s="26"/>
      <c r="P35" s="24">
        <f t="shared" si="0"/>
        <v>2719707.2511032978</v>
      </c>
    </row>
    <row r="36" spans="1:16" ht="15" customHeight="1" x14ac:dyDescent="0.25">
      <c r="A36" s="16" t="s">
        <v>49</v>
      </c>
      <c r="B36" s="19">
        <v>11197510</v>
      </c>
      <c r="C36" s="20">
        <v>2853930</v>
      </c>
      <c r="D36" s="20">
        <v>0</v>
      </c>
      <c r="E36" s="20">
        <v>0</v>
      </c>
      <c r="F36" s="20">
        <v>0</v>
      </c>
      <c r="G36" s="20">
        <v>5770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19"/>
      <c r="N36" s="56">
        <v>923913.03911015845</v>
      </c>
      <c r="O36" s="26"/>
      <c r="P36" s="24">
        <f t="shared" si="0"/>
        <v>14981123.039110158</v>
      </c>
    </row>
    <row r="37" spans="1:16" ht="25.5" customHeight="1" x14ac:dyDescent="0.25">
      <c r="A37" s="16" t="s">
        <v>50</v>
      </c>
      <c r="B37" s="19">
        <v>9562280</v>
      </c>
      <c r="C37" s="20">
        <v>83250</v>
      </c>
      <c r="D37" s="20">
        <v>0</v>
      </c>
      <c r="E37" s="20">
        <v>0</v>
      </c>
      <c r="F37" s="20">
        <v>0</v>
      </c>
      <c r="G37" s="20">
        <v>0</v>
      </c>
      <c r="H37" s="20">
        <v>273630</v>
      </c>
      <c r="I37" s="20">
        <v>158500</v>
      </c>
      <c r="J37" s="20">
        <v>0</v>
      </c>
      <c r="K37" s="20">
        <v>4280</v>
      </c>
      <c r="L37" s="20">
        <v>0</v>
      </c>
      <c r="M37" s="19"/>
      <c r="N37" s="56">
        <v>770516.54135958618</v>
      </c>
      <c r="O37" s="26"/>
      <c r="P37" s="24">
        <f t="shared" si="0"/>
        <v>10852456.541359587</v>
      </c>
    </row>
    <row r="38" spans="1:16" ht="12.75" customHeight="1" x14ac:dyDescent="0.25">
      <c r="A38" s="16" t="s">
        <v>51</v>
      </c>
      <c r="B38" s="19">
        <v>10715940</v>
      </c>
      <c r="C38" s="20">
        <v>0</v>
      </c>
      <c r="D38" s="20">
        <v>311880</v>
      </c>
      <c r="E38" s="20">
        <v>0</v>
      </c>
      <c r="F38" s="20">
        <v>0</v>
      </c>
      <c r="G38" s="20">
        <v>0</v>
      </c>
      <c r="H38" s="20">
        <v>118010</v>
      </c>
      <c r="I38" s="20">
        <v>0</v>
      </c>
      <c r="J38" s="20">
        <v>12830</v>
      </c>
      <c r="K38" s="20">
        <v>0</v>
      </c>
      <c r="L38" s="20">
        <v>3387</v>
      </c>
      <c r="M38" s="19"/>
      <c r="N38" s="56">
        <v>197518.03888740676</v>
      </c>
      <c r="O38" s="26"/>
      <c r="P38" s="24">
        <f t="shared" si="0"/>
        <v>11359565.038887408</v>
      </c>
    </row>
    <row r="39" spans="1:16" ht="16.5" customHeight="1" x14ac:dyDescent="0.25">
      <c r="A39" s="16" t="s">
        <v>52</v>
      </c>
      <c r="B39" s="19">
        <v>19713170</v>
      </c>
      <c r="C39" s="20">
        <v>0</v>
      </c>
      <c r="D39" s="20">
        <v>982430</v>
      </c>
      <c r="E39" s="20">
        <v>0</v>
      </c>
      <c r="F39" s="20">
        <v>0</v>
      </c>
      <c r="G39" s="20">
        <v>0</v>
      </c>
      <c r="H39" s="20">
        <v>1830</v>
      </c>
      <c r="I39" s="20">
        <v>139140</v>
      </c>
      <c r="J39" s="20">
        <v>0</v>
      </c>
      <c r="K39" s="20">
        <v>0</v>
      </c>
      <c r="L39" s="20">
        <v>0</v>
      </c>
      <c r="M39" s="19"/>
      <c r="N39" s="56">
        <v>523148.24892246013</v>
      </c>
      <c r="O39" s="26"/>
      <c r="P39" s="24">
        <f t="shared" si="0"/>
        <v>21359718.24892246</v>
      </c>
    </row>
    <row r="40" spans="1:16" ht="30" customHeight="1" x14ac:dyDescent="0.25">
      <c r="A40" s="16" t="s">
        <v>53</v>
      </c>
      <c r="B40" s="19">
        <v>16273360</v>
      </c>
      <c r="C40" s="20">
        <v>2421150</v>
      </c>
      <c r="D40" s="20">
        <v>332770</v>
      </c>
      <c r="E40" s="20">
        <v>0</v>
      </c>
      <c r="F40" s="20">
        <v>0</v>
      </c>
      <c r="G40" s="20">
        <v>0</v>
      </c>
      <c r="H40" s="20">
        <v>222720</v>
      </c>
      <c r="I40" s="20">
        <v>119880</v>
      </c>
      <c r="J40" s="20">
        <v>0</v>
      </c>
      <c r="K40" s="20">
        <v>0</v>
      </c>
      <c r="L40" s="20">
        <v>0</v>
      </c>
      <c r="M40" s="19"/>
      <c r="N40" s="56">
        <v>943204.74455600034</v>
      </c>
      <c r="O40" s="26"/>
      <c r="P40" s="24">
        <f t="shared" si="0"/>
        <v>20313084.744555999</v>
      </c>
    </row>
    <row r="41" spans="1:16" ht="15" customHeight="1" x14ac:dyDescent="0.25">
      <c r="A41" s="16" t="s">
        <v>54</v>
      </c>
      <c r="B41" s="19">
        <v>21802180</v>
      </c>
      <c r="C41" s="20">
        <v>0</v>
      </c>
      <c r="D41" s="20">
        <v>7520</v>
      </c>
      <c r="E41" s="20">
        <v>0</v>
      </c>
      <c r="F41" s="20">
        <v>0</v>
      </c>
      <c r="G41" s="20">
        <v>0</v>
      </c>
      <c r="H41" s="20">
        <v>5000</v>
      </c>
      <c r="I41" s="20">
        <v>333150</v>
      </c>
      <c r="J41" s="20">
        <v>0</v>
      </c>
      <c r="K41" s="20">
        <v>0</v>
      </c>
      <c r="L41" s="20">
        <v>0</v>
      </c>
      <c r="M41" s="19"/>
      <c r="N41" s="56">
        <v>700243.8321022368</v>
      </c>
      <c r="O41" s="19"/>
      <c r="P41" s="24">
        <f t="shared" si="0"/>
        <v>22848093.832102235</v>
      </c>
    </row>
    <row r="42" spans="1:16" ht="15" customHeight="1" x14ac:dyDescent="0.25">
      <c r="A42" s="16" t="s">
        <v>55</v>
      </c>
      <c r="B42" s="19">
        <v>9603190</v>
      </c>
      <c r="C42" s="20">
        <v>0</v>
      </c>
      <c r="D42" s="20">
        <v>0</v>
      </c>
      <c r="E42" s="20">
        <v>61670</v>
      </c>
      <c r="F42" s="20">
        <v>0</v>
      </c>
      <c r="G42" s="20">
        <v>3086240</v>
      </c>
      <c r="H42" s="20">
        <v>458470</v>
      </c>
      <c r="I42" s="20">
        <v>239660</v>
      </c>
      <c r="J42" s="20">
        <v>6270</v>
      </c>
      <c r="K42" s="20">
        <v>109630</v>
      </c>
      <c r="L42" s="20">
        <v>4509</v>
      </c>
      <c r="M42" s="19"/>
      <c r="N42" s="56">
        <v>1380725.6041514601</v>
      </c>
      <c r="O42" s="26"/>
      <c r="P42" s="24">
        <f t="shared" si="0"/>
        <v>14950364.604151459</v>
      </c>
    </row>
    <row r="43" spans="1:16" ht="15" customHeight="1" x14ac:dyDescent="0.25">
      <c r="A43" s="16" t="s">
        <v>56</v>
      </c>
      <c r="B43" s="19">
        <v>10262210</v>
      </c>
      <c r="C43" s="20">
        <v>0</v>
      </c>
      <c r="D43" s="20">
        <v>892050</v>
      </c>
      <c r="E43" s="20">
        <v>5379560</v>
      </c>
      <c r="F43" s="20">
        <v>0</v>
      </c>
      <c r="G43" s="20">
        <v>3010850</v>
      </c>
      <c r="H43" s="20">
        <v>430300</v>
      </c>
      <c r="I43" s="20">
        <v>1306290</v>
      </c>
      <c r="J43" s="20">
        <v>7200</v>
      </c>
      <c r="K43" s="20">
        <v>0</v>
      </c>
      <c r="L43" s="20">
        <v>9636</v>
      </c>
      <c r="M43" s="19"/>
      <c r="N43" s="56">
        <v>1274104.3505922917</v>
      </c>
      <c r="O43" s="26"/>
      <c r="P43" s="24">
        <f t="shared" si="0"/>
        <v>22572200.350592293</v>
      </c>
    </row>
    <row r="44" spans="1:16" ht="15" customHeight="1" x14ac:dyDescent="0.25">
      <c r="A44" s="16" t="s">
        <v>57</v>
      </c>
      <c r="B44" s="19">
        <v>19539050</v>
      </c>
      <c r="C44" s="20">
        <v>0</v>
      </c>
      <c r="D44" s="20">
        <v>0</v>
      </c>
      <c r="E44" s="20">
        <v>0</v>
      </c>
      <c r="F44" s="20">
        <v>0</v>
      </c>
      <c r="G44" s="20">
        <v>5673210</v>
      </c>
      <c r="H44" s="20">
        <v>415290</v>
      </c>
      <c r="I44" s="20">
        <v>240180</v>
      </c>
      <c r="J44" s="20">
        <v>27750</v>
      </c>
      <c r="K44" s="20">
        <v>0</v>
      </c>
      <c r="L44" s="20">
        <v>0</v>
      </c>
      <c r="M44" s="19"/>
      <c r="N44" s="56">
        <v>1773123.1135987844</v>
      </c>
      <c r="O44" s="26"/>
      <c r="P44" s="24">
        <f t="shared" si="0"/>
        <v>27668603.113598786</v>
      </c>
    </row>
    <row r="45" spans="1:16" ht="15" customHeight="1" x14ac:dyDescent="0.25">
      <c r="A45" s="16" t="s">
        <v>58</v>
      </c>
      <c r="B45" s="19">
        <v>19955570</v>
      </c>
      <c r="C45" s="20">
        <v>0</v>
      </c>
      <c r="D45" s="20">
        <v>0</v>
      </c>
      <c r="E45" s="20">
        <v>4013970</v>
      </c>
      <c r="F45" s="20">
        <v>0</v>
      </c>
      <c r="G45" s="20">
        <v>0</v>
      </c>
      <c r="H45" s="20">
        <v>26650</v>
      </c>
      <c r="I45" s="20">
        <v>293630</v>
      </c>
      <c r="J45" s="20">
        <v>0</v>
      </c>
      <c r="K45" s="20">
        <v>13620</v>
      </c>
      <c r="L45" s="20">
        <v>8404</v>
      </c>
      <c r="M45" s="19"/>
      <c r="N45" s="56">
        <v>2446760.2234882303</v>
      </c>
      <c r="O45" s="26"/>
      <c r="P45" s="24">
        <f t="shared" si="0"/>
        <v>26758604.22348823</v>
      </c>
    </row>
    <row r="46" spans="1:16" ht="15.75" customHeight="1" x14ac:dyDescent="0.25">
      <c r="A46" s="16" t="s">
        <v>59</v>
      </c>
      <c r="B46" s="19">
        <v>17707590</v>
      </c>
      <c r="C46" s="20">
        <v>0</v>
      </c>
      <c r="D46" s="20">
        <v>1035820</v>
      </c>
      <c r="E46" s="20">
        <v>22184670</v>
      </c>
      <c r="F46" s="20">
        <v>0</v>
      </c>
      <c r="G46" s="20">
        <v>0</v>
      </c>
      <c r="H46" s="20">
        <v>52380</v>
      </c>
      <c r="I46" s="20">
        <v>761130</v>
      </c>
      <c r="J46" s="20">
        <v>0</v>
      </c>
      <c r="K46" s="20">
        <v>0</v>
      </c>
      <c r="L46" s="20">
        <v>20216</v>
      </c>
      <c r="M46" s="19"/>
      <c r="N46" s="56">
        <v>1717438.4497975314</v>
      </c>
      <c r="O46" s="26"/>
      <c r="P46" s="24">
        <f t="shared" si="0"/>
        <v>43479244.449797533</v>
      </c>
    </row>
    <row r="47" spans="1:16" ht="15" customHeight="1" x14ac:dyDescent="0.25">
      <c r="A47" s="16" t="s">
        <v>60</v>
      </c>
      <c r="B47" s="19">
        <v>16387550</v>
      </c>
      <c r="C47" s="20">
        <v>0</v>
      </c>
      <c r="D47" s="20">
        <v>0</v>
      </c>
      <c r="E47" s="20">
        <v>6400400</v>
      </c>
      <c r="F47" s="20">
        <v>0</v>
      </c>
      <c r="G47" s="20">
        <v>0</v>
      </c>
      <c r="H47" s="20">
        <v>728090</v>
      </c>
      <c r="I47" s="20">
        <v>1854060</v>
      </c>
      <c r="J47" s="20">
        <v>126230</v>
      </c>
      <c r="K47" s="20">
        <v>0</v>
      </c>
      <c r="L47" s="20">
        <v>6289</v>
      </c>
      <c r="M47" s="19"/>
      <c r="N47" s="56">
        <v>2433540.2045873604</v>
      </c>
      <c r="O47" s="26"/>
      <c r="P47" s="24">
        <f t="shared" si="0"/>
        <v>27936159.204587359</v>
      </c>
    </row>
    <row r="48" spans="1:16" ht="15" customHeight="1" x14ac:dyDescent="0.25">
      <c r="A48" s="16" t="s">
        <v>61</v>
      </c>
      <c r="B48" s="19">
        <v>11371310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1308490</v>
      </c>
      <c r="I48" s="20">
        <v>0</v>
      </c>
      <c r="J48" s="20">
        <v>0</v>
      </c>
      <c r="K48" s="20">
        <v>0</v>
      </c>
      <c r="L48" s="20">
        <v>0</v>
      </c>
      <c r="M48" s="19"/>
      <c r="N48" s="56">
        <v>1336408.1880373245</v>
      </c>
      <c r="O48" s="26"/>
      <c r="P48" s="24">
        <f t="shared" si="0"/>
        <v>14016208.188037325</v>
      </c>
    </row>
    <row r="49" spans="1:18" ht="14.25" customHeight="1" x14ac:dyDescent="0.25">
      <c r="A49" s="27" t="s">
        <v>62</v>
      </c>
      <c r="B49" s="19">
        <v>23481640</v>
      </c>
      <c r="C49" s="20">
        <v>0</v>
      </c>
      <c r="D49" s="20">
        <v>0</v>
      </c>
      <c r="E49" s="20">
        <v>0</v>
      </c>
      <c r="F49" s="20">
        <v>0</v>
      </c>
      <c r="G49" s="20">
        <v>843050</v>
      </c>
      <c r="H49" s="20">
        <v>2723140</v>
      </c>
      <c r="I49" s="20">
        <v>0</v>
      </c>
      <c r="J49" s="20">
        <v>0</v>
      </c>
      <c r="K49" s="20">
        <v>0</v>
      </c>
      <c r="L49" s="20">
        <v>21868</v>
      </c>
      <c r="M49" s="19"/>
      <c r="N49" s="56">
        <v>2235804.5030269437</v>
      </c>
      <c r="O49" s="26"/>
      <c r="P49" s="24">
        <f t="shared" si="0"/>
        <v>29305502.503026944</v>
      </c>
    </row>
    <row r="50" spans="1:18" ht="17.25" customHeight="1" x14ac:dyDescent="0.25">
      <c r="A50" s="16" t="s">
        <v>63</v>
      </c>
      <c r="B50" s="19">
        <v>14780710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1116650</v>
      </c>
      <c r="I50" s="20">
        <v>255640</v>
      </c>
      <c r="J50" s="20">
        <v>24620</v>
      </c>
      <c r="K50" s="20">
        <v>8870</v>
      </c>
      <c r="L50" s="20">
        <v>13277</v>
      </c>
      <c r="M50" s="19"/>
      <c r="N50" s="56">
        <v>1524816.1256252495</v>
      </c>
      <c r="O50" s="26"/>
      <c r="P50" s="24">
        <f t="shared" si="0"/>
        <v>17724583.125625249</v>
      </c>
    </row>
    <row r="51" spans="1:18" ht="15" customHeight="1" x14ac:dyDescent="0.25">
      <c r="A51" s="16" t="s">
        <v>64</v>
      </c>
      <c r="B51" s="19">
        <v>51592140</v>
      </c>
      <c r="C51" s="20">
        <v>0</v>
      </c>
      <c r="D51" s="20">
        <v>0</v>
      </c>
      <c r="E51" s="20">
        <v>16426640</v>
      </c>
      <c r="F51" s="20">
        <v>0</v>
      </c>
      <c r="G51" s="20">
        <v>3868200</v>
      </c>
      <c r="H51" s="20">
        <v>200740</v>
      </c>
      <c r="I51" s="20">
        <v>462210</v>
      </c>
      <c r="J51" s="20">
        <v>4480</v>
      </c>
      <c r="K51" s="20">
        <v>1794040</v>
      </c>
      <c r="L51" s="20">
        <v>3260</v>
      </c>
      <c r="M51" s="19"/>
      <c r="N51" s="56">
        <v>3583750.2480962016</v>
      </c>
      <c r="O51" s="26"/>
      <c r="P51" s="24">
        <f t="shared" si="0"/>
        <v>77935460.248096198</v>
      </c>
    </row>
    <row r="52" spans="1:18" ht="15" customHeight="1" x14ac:dyDescent="0.25">
      <c r="A52" s="16" t="s">
        <v>65</v>
      </c>
      <c r="B52" s="19">
        <v>10528750</v>
      </c>
      <c r="C52" s="20">
        <v>0</v>
      </c>
      <c r="D52" s="20">
        <v>0</v>
      </c>
      <c r="E52" s="20">
        <v>0</v>
      </c>
      <c r="F52" s="20">
        <v>0</v>
      </c>
      <c r="G52" s="20">
        <v>1962250</v>
      </c>
      <c r="H52" s="20">
        <v>106270</v>
      </c>
      <c r="I52" s="20">
        <v>162440</v>
      </c>
      <c r="J52" s="20">
        <v>0</v>
      </c>
      <c r="K52" s="20">
        <v>0</v>
      </c>
      <c r="L52" s="20">
        <v>6052</v>
      </c>
      <c r="M52" s="19"/>
      <c r="N52" s="56">
        <v>1211465.9674239389</v>
      </c>
      <c r="O52" s="26"/>
      <c r="P52" s="24">
        <f t="shared" si="0"/>
        <v>13977227.967423938</v>
      </c>
    </row>
    <row r="53" spans="1:18" ht="15" customHeight="1" x14ac:dyDescent="0.25">
      <c r="A53" s="16" t="s">
        <v>66</v>
      </c>
      <c r="B53" s="19">
        <v>691070</v>
      </c>
      <c r="C53" s="20">
        <v>0</v>
      </c>
      <c r="D53" s="20">
        <v>1751820</v>
      </c>
      <c r="E53" s="20">
        <v>7482800</v>
      </c>
      <c r="F53" s="20">
        <v>0</v>
      </c>
      <c r="G53" s="20">
        <v>149930</v>
      </c>
      <c r="H53" s="20">
        <v>81700</v>
      </c>
      <c r="I53" s="20">
        <v>43670</v>
      </c>
      <c r="J53" s="20">
        <v>0</v>
      </c>
      <c r="K53" s="20">
        <v>0</v>
      </c>
      <c r="L53" s="20">
        <v>710</v>
      </c>
      <c r="M53" s="19"/>
      <c r="N53" s="56">
        <v>201377.93024488719</v>
      </c>
      <c r="O53" s="26"/>
      <c r="P53" s="24">
        <f t="shared" si="0"/>
        <v>10403077.930244887</v>
      </c>
    </row>
    <row r="54" spans="1:18" ht="15" customHeight="1" x14ac:dyDescent="0.25">
      <c r="A54" s="16" t="s">
        <v>67</v>
      </c>
      <c r="B54" s="19">
        <v>49760840</v>
      </c>
      <c r="C54" s="20">
        <v>0</v>
      </c>
      <c r="D54" s="20">
        <v>0</v>
      </c>
      <c r="E54" s="20">
        <v>0</v>
      </c>
      <c r="F54" s="20">
        <v>0</v>
      </c>
      <c r="G54" s="20">
        <v>7415900</v>
      </c>
      <c r="H54" s="20">
        <v>303330</v>
      </c>
      <c r="I54" s="20">
        <v>2287420</v>
      </c>
      <c r="J54" s="20">
        <v>11610</v>
      </c>
      <c r="K54" s="20">
        <v>0</v>
      </c>
      <c r="L54" s="20">
        <v>719</v>
      </c>
      <c r="M54" s="19"/>
      <c r="N54" s="56">
        <v>3282727.5059807091</v>
      </c>
      <c r="O54" s="26"/>
      <c r="P54" s="24">
        <f t="shared" si="0"/>
        <v>63062546.505980708</v>
      </c>
    </row>
    <row r="55" spans="1:18" ht="15" customHeight="1" x14ac:dyDescent="0.25">
      <c r="A55" s="16" t="s">
        <v>68</v>
      </c>
      <c r="B55" s="19">
        <v>4075470</v>
      </c>
      <c r="C55" s="20">
        <v>0</v>
      </c>
      <c r="D55" s="20">
        <v>0</v>
      </c>
      <c r="E55" s="20">
        <v>0</v>
      </c>
      <c r="F55" s="20">
        <v>0</v>
      </c>
      <c r="G55" s="20">
        <v>13323660</v>
      </c>
      <c r="H55" s="20">
        <v>468250</v>
      </c>
      <c r="I55" s="20">
        <v>16330</v>
      </c>
      <c r="J55" s="20">
        <v>0</v>
      </c>
      <c r="K55" s="20">
        <v>81620</v>
      </c>
      <c r="L55" s="20">
        <v>0</v>
      </c>
      <c r="M55" s="19"/>
      <c r="N55" s="56">
        <v>1368296.9549157924</v>
      </c>
      <c r="O55" s="26"/>
      <c r="P55" s="24">
        <f t="shared" si="0"/>
        <v>19333626.954915792</v>
      </c>
    </row>
    <row r="56" spans="1:18" ht="15" customHeight="1" x14ac:dyDescent="0.25">
      <c r="A56" s="16" t="s">
        <v>69</v>
      </c>
      <c r="B56" s="19">
        <v>2599850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19"/>
      <c r="N56" s="56">
        <v>234751.19702354044</v>
      </c>
      <c r="O56" s="26"/>
      <c r="P56" s="24">
        <f t="shared" si="0"/>
        <v>2834601.1970235403</v>
      </c>
    </row>
    <row r="57" spans="1:18" ht="25.5" customHeight="1" x14ac:dyDescent="0.25">
      <c r="A57" s="16" t="s">
        <v>70</v>
      </c>
      <c r="B57" s="19">
        <v>11012520</v>
      </c>
      <c r="C57" s="20">
        <v>0</v>
      </c>
      <c r="D57" s="20">
        <v>10200</v>
      </c>
      <c r="E57" s="20">
        <v>0</v>
      </c>
      <c r="F57" s="20">
        <v>0</v>
      </c>
      <c r="G57" s="20">
        <v>15230</v>
      </c>
      <c r="H57" s="20">
        <v>660360</v>
      </c>
      <c r="I57" s="20">
        <v>76550</v>
      </c>
      <c r="J57" s="20">
        <v>0</v>
      </c>
      <c r="K57" s="20">
        <v>737370</v>
      </c>
      <c r="L57" s="20">
        <v>8876</v>
      </c>
      <c r="M57" s="19"/>
      <c r="N57" s="56">
        <v>431568.48878390645</v>
      </c>
      <c r="O57" s="26"/>
      <c r="P57" s="24">
        <f t="shared" si="0"/>
        <v>12952674.488783907</v>
      </c>
    </row>
    <row r="58" spans="1:18" ht="19.5" customHeight="1" x14ac:dyDescent="0.25">
      <c r="A58" s="16" t="s">
        <v>71</v>
      </c>
      <c r="B58" s="19">
        <v>3479300</v>
      </c>
      <c r="C58" s="20">
        <v>0</v>
      </c>
      <c r="D58" s="20">
        <v>3045380</v>
      </c>
      <c r="E58" s="20">
        <v>15580230</v>
      </c>
      <c r="F58" s="20">
        <v>0</v>
      </c>
      <c r="G58" s="20">
        <v>541330</v>
      </c>
      <c r="H58" s="20">
        <v>0</v>
      </c>
      <c r="I58" s="20">
        <v>162850</v>
      </c>
      <c r="J58" s="20">
        <v>0</v>
      </c>
      <c r="K58" s="20">
        <v>0</v>
      </c>
      <c r="L58" s="20">
        <v>0</v>
      </c>
      <c r="M58" s="19"/>
      <c r="N58" s="56">
        <v>296060.96475380863</v>
      </c>
      <c r="O58" s="26"/>
      <c r="P58" s="24">
        <f t="shared" si="0"/>
        <v>23105150.96475381</v>
      </c>
    </row>
    <row r="59" spans="1:18" ht="17.25" customHeight="1" x14ac:dyDescent="0.25">
      <c r="A59" s="16" t="s">
        <v>72</v>
      </c>
      <c r="B59" s="19">
        <v>17997880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19"/>
      <c r="N59" s="56">
        <v>1142358.7217477912</v>
      </c>
      <c r="O59" s="26"/>
      <c r="P59" s="24">
        <f t="shared" si="0"/>
        <v>19140238.72174779</v>
      </c>
      <c r="R59" s="25"/>
    </row>
    <row r="60" spans="1:18" ht="28.5" customHeight="1" x14ac:dyDescent="0.25">
      <c r="A60" s="16" t="s">
        <v>73</v>
      </c>
      <c r="B60" s="19">
        <v>22381660</v>
      </c>
      <c r="C60" s="20">
        <v>0</v>
      </c>
      <c r="D60" s="20">
        <v>908300</v>
      </c>
      <c r="E60" s="20">
        <v>30020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19"/>
      <c r="N60" s="56">
        <v>1201578.2501603945</v>
      </c>
      <c r="O60" s="26"/>
      <c r="P60" s="24">
        <f t="shared" si="0"/>
        <v>24521558.250160396</v>
      </c>
      <c r="R60" s="25"/>
    </row>
    <row r="61" spans="1:18" ht="12.75" customHeight="1" x14ac:dyDescent="0.25">
      <c r="A61" s="16" t="s">
        <v>74</v>
      </c>
      <c r="B61" s="19">
        <v>1076070</v>
      </c>
      <c r="C61" s="20">
        <v>0</v>
      </c>
      <c r="D61" s="20">
        <v>16100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19"/>
      <c r="N61" s="56">
        <v>0</v>
      </c>
      <c r="O61" s="26"/>
      <c r="P61" s="24">
        <f t="shared" si="0"/>
        <v>1092170</v>
      </c>
      <c r="R61" s="25"/>
    </row>
    <row r="62" spans="1:18" ht="12.75" customHeight="1" x14ac:dyDescent="0.25">
      <c r="A62" s="16" t="s">
        <v>75</v>
      </c>
      <c r="B62" s="19">
        <v>2499600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9"/>
      <c r="N62" s="56">
        <v>18315.057995272859</v>
      </c>
      <c r="O62" s="26"/>
      <c r="P62" s="24">
        <f t="shared" si="0"/>
        <v>2517915.0579952728</v>
      </c>
      <c r="R62" s="25"/>
    </row>
    <row r="63" spans="1:18" ht="12.75" customHeight="1" x14ac:dyDescent="0.25">
      <c r="A63" s="16" t="s">
        <v>76</v>
      </c>
      <c r="B63" s="19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9"/>
      <c r="N63" s="56">
        <v>0</v>
      </c>
      <c r="O63" s="26"/>
      <c r="P63" s="24">
        <f t="shared" si="0"/>
        <v>0</v>
      </c>
    </row>
    <row r="64" spans="1:18" ht="30.75" customHeight="1" x14ac:dyDescent="0.25">
      <c r="A64" s="16" t="s">
        <v>77</v>
      </c>
      <c r="B64" s="19">
        <v>15760860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301040</v>
      </c>
      <c r="I64" s="20">
        <v>58080</v>
      </c>
      <c r="J64" s="20">
        <v>0</v>
      </c>
      <c r="K64" s="20">
        <v>0</v>
      </c>
      <c r="L64" s="20">
        <v>4932</v>
      </c>
      <c r="M64" s="19"/>
      <c r="N64" s="56">
        <v>884948.67611546465</v>
      </c>
      <c r="O64" s="26"/>
      <c r="P64" s="24">
        <f t="shared" si="0"/>
        <v>17009860.676115464</v>
      </c>
    </row>
    <row r="65" spans="1:16" ht="12.75" customHeight="1" x14ac:dyDescent="0.25">
      <c r="A65" s="16" t="s">
        <v>78</v>
      </c>
      <c r="B65" s="19">
        <v>7714370</v>
      </c>
      <c r="C65" s="20">
        <v>0</v>
      </c>
      <c r="D65" s="20">
        <v>0</v>
      </c>
      <c r="E65" s="20">
        <v>0</v>
      </c>
      <c r="F65" s="20">
        <v>0</v>
      </c>
      <c r="G65" s="20">
        <v>5214840</v>
      </c>
      <c r="H65" s="20">
        <v>2012600</v>
      </c>
      <c r="I65" s="20">
        <v>0</v>
      </c>
      <c r="J65" s="20">
        <v>0</v>
      </c>
      <c r="K65" s="20">
        <v>0</v>
      </c>
      <c r="L65" s="20">
        <v>10137</v>
      </c>
      <c r="M65" s="19"/>
      <c r="N65" s="56">
        <v>1308306.3657885795</v>
      </c>
      <c r="O65" s="26"/>
      <c r="P65" s="24">
        <f t="shared" si="0"/>
        <v>16260253.365788579</v>
      </c>
    </row>
    <row r="66" spans="1:16" ht="20.25" customHeight="1" x14ac:dyDescent="0.25">
      <c r="A66" s="16" t="s">
        <v>79</v>
      </c>
      <c r="B66" s="19">
        <v>29891930</v>
      </c>
      <c r="C66" s="20">
        <v>757110</v>
      </c>
      <c r="D66" s="20">
        <v>0</v>
      </c>
      <c r="E66" s="20">
        <v>0</v>
      </c>
      <c r="F66" s="20">
        <v>0</v>
      </c>
      <c r="G66" s="20">
        <v>3804490</v>
      </c>
      <c r="H66" s="20">
        <v>608990</v>
      </c>
      <c r="I66" s="20">
        <v>0</v>
      </c>
      <c r="J66" s="20">
        <v>0</v>
      </c>
      <c r="K66" s="20">
        <v>0</v>
      </c>
      <c r="L66" s="20">
        <v>0</v>
      </c>
      <c r="M66" s="19"/>
      <c r="N66" s="56">
        <v>933293.28352753655</v>
      </c>
      <c r="O66" s="26"/>
      <c r="P66" s="24">
        <f t="shared" si="0"/>
        <v>35995813.283527538</v>
      </c>
    </row>
    <row r="67" spans="1:16" ht="15" customHeight="1" x14ac:dyDescent="0.25">
      <c r="A67" s="16" t="s">
        <v>80</v>
      </c>
      <c r="B67" s="19">
        <v>8225910</v>
      </c>
      <c r="C67" s="20">
        <v>0</v>
      </c>
      <c r="D67" s="20">
        <v>0</v>
      </c>
      <c r="E67" s="20">
        <v>4392730</v>
      </c>
      <c r="F67" s="20">
        <v>0</v>
      </c>
      <c r="G67" s="20">
        <v>4679000</v>
      </c>
      <c r="H67" s="20">
        <v>489780</v>
      </c>
      <c r="I67" s="20">
        <v>246490</v>
      </c>
      <c r="J67" s="20">
        <v>0</v>
      </c>
      <c r="K67" s="20">
        <v>11520</v>
      </c>
      <c r="L67" s="20">
        <v>17924</v>
      </c>
      <c r="M67" s="19"/>
      <c r="N67" s="56">
        <v>1303636.4598445648</v>
      </c>
      <c r="O67" s="26"/>
      <c r="P67" s="24">
        <f t="shared" si="0"/>
        <v>19366990.459844563</v>
      </c>
    </row>
    <row r="68" spans="1:16" ht="15" customHeight="1" x14ac:dyDescent="0.25">
      <c r="A68" s="16" t="s">
        <v>81</v>
      </c>
      <c r="B68" s="19">
        <v>22292890</v>
      </c>
      <c r="C68" s="20">
        <v>0</v>
      </c>
      <c r="D68" s="20">
        <v>0</v>
      </c>
      <c r="E68" s="20">
        <v>0</v>
      </c>
      <c r="F68" s="20">
        <v>0</v>
      </c>
      <c r="G68" s="20">
        <v>4233840</v>
      </c>
      <c r="H68" s="20">
        <v>510810</v>
      </c>
      <c r="I68" s="20">
        <v>1149930</v>
      </c>
      <c r="J68" s="20">
        <v>0</v>
      </c>
      <c r="K68" s="20">
        <v>0</v>
      </c>
      <c r="L68" s="20">
        <v>469</v>
      </c>
      <c r="M68" s="19"/>
      <c r="N68" s="56">
        <v>2924750.2803126336</v>
      </c>
      <c r="O68" s="26"/>
      <c r="P68" s="24">
        <f>SUM(B68:N68)</f>
        <v>31112689.280312635</v>
      </c>
    </row>
    <row r="69" spans="1:16" ht="15" customHeight="1" x14ac:dyDescent="0.25">
      <c r="A69" s="16" t="s">
        <v>82</v>
      </c>
      <c r="B69" s="19">
        <v>18417690</v>
      </c>
      <c r="C69" s="20">
        <v>2267890</v>
      </c>
      <c r="D69" s="20">
        <v>605140</v>
      </c>
      <c r="E69" s="20">
        <v>0</v>
      </c>
      <c r="F69" s="20">
        <v>0</v>
      </c>
      <c r="G69" s="20">
        <v>0</v>
      </c>
      <c r="H69" s="20">
        <v>34260</v>
      </c>
      <c r="I69" s="20">
        <v>339540</v>
      </c>
      <c r="J69" s="20">
        <v>0</v>
      </c>
      <c r="K69" s="20">
        <v>0</v>
      </c>
      <c r="L69" s="20">
        <v>0</v>
      </c>
      <c r="M69" s="19"/>
      <c r="N69" s="56">
        <v>0</v>
      </c>
      <c r="O69" s="26"/>
      <c r="P69" s="24">
        <f>SUM(B69:N69)</f>
        <v>21664520</v>
      </c>
    </row>
    <row r="70" spans="1:16" ht="34.5" customHeight="1" x14ac:dyDescent="0.2">
      <c r="A70" s="28" t="s">
        <v>83</v>
      </c>
      <c r="B70" s="57">
        <f>SUM(B4:B69)</f>
        <v>1209145789</v>
      </c>
      <c r="C70" s="57">
        <f t="shared" ref="C70:L70" si="1">SUM(C4:C69)</f>
        <v>26881030</v>
      </c>
      <c r="D70" s="57">
        <f>SUM(D4:D69)</f>
        <v>14930310</v>
      </c>
      <c r="E70" s="57">
        <f>SUM(E4:E69)</f>
        <v>162923215</v>
      </c>
      <c r="F70" s="58">
        <f t="shared" si="1"/>
        <v>68244930</v>
      </c>
      <c r="G70" s="34">
        <f t="shared" si="1"/>
        <v>229811950</v>
      </c>
      <c r="H70" s="34">
        <f t="shared" si="1"/>
        <v>30015060</v>
      </c>
      <c r="I70" s="34">
        <f t="shared" si="1"/>
        <v>20101590</v>
      </c>
      <c r="J70" s="34">
        <f t="shared" si="1"/>
        <v>1026610</v>
      </c>
      <c r="K70" s="34">
        <f t="shared" si="1"/>
        <v>7993730</v>
      </c>
      <c r="L70" s="34">
        <f t="shared" si="1"/>
        <v>387420</v>
      </c>
      <c r="M70" s="32"/>
      <c r="N70" s="34">
        <f>SUM(N4:N69)</f>
        <v>98285630.000000015</v>
      </c>
      <c r="O70" s="33"/>
      <c r="P70" s="34">
        <f>SUM(P4:P69)</f>
        <v>1869747264.0000012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  <row r="73" spans="1:16" ht="27.7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ht="27.7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E687-C3F5-4AD2-B2B4-77584ACA56C4}">
  <sheetPr codeName="Sheet3">
    <pageSetUpPr fitToPage="1"/>
  </sheetPr>
  <dimension ref="A1:P72"/>
  <sheetViews>
    <sheetView zoomScaleNormal="100" zoomScaleSheetLayoutView="100" workbookViewId="0">
      <pane xSplit="1" ySplit="3" topLeftCell="B58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RowHeight="12.75" customHeight="1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256" width="9.14062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512" width="9.14062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768" width="9.14062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1024" width="9.14062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280" width="9.14062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536" width="9.14062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792" width="9.14062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2048" width="9.14062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304" width="9.14062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560" width="9.14062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816" width="9.14062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3072" width="9.14062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328" width="9.14062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584" width="9.14062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840" width="9.14062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4096" width="9.14062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352" width="9.14062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608" width="9.14062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864" width="9.14062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5120" width="9.14062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376" width="9.14062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632" width="9.14062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888" width="9.14062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6144" width="9.14062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400" width="9.14062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656" width="9.14062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912" width="9.14062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7168" width="9.14062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424" width="9.14062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680" width="9.14062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936" width="9.14062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8192" width="9.14062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448" width="9.14062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704" width="9.14062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960" width="9.14062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9216" width="9.14062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472" width="9.14062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728" width="9.14062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984" width="9.14062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240" width="9.14062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496" width="9.14062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752" width="9.14062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1008" width="9.14062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264" width="9.14062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520" width="9.14062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776" width="9.14062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2032" width="9.14062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288" width="9.14062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544" width="9.14062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800" width="9.14062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3056" width="9.14062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312" width="9.14062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568" width="9.14062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824" width="9.14062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4080" width="9.14062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336" width="9.14062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592" width="9.14062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848" width="9.14062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5104" width="9.14062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360" width="9.14062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616" width="9.14062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872" width="9.14062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6128" width="9.14062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384" width="9.140625" style="1"/>
  </cols>
  <sheetData>
    <row r="1" spans="1:16" ht="48" customHeight="1" x14ac:dyDescent="0.2">
      <c r="A1" s="59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6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6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6" ht="15" customHeight="1" x14ac:dyDescent="0.2">
      <c r="A4" s="16" t="s">
        <v>17</v>
      </c>
      <c r="B4" s="17">
        <v>789220</v>
      </c>
      <c r="C4" s="18"/>
      <c r="D4" s="19"/>
      <c r="E4" s="20"/>
      <c r="F4" s="20"/>
      <c r="G4" s="19"/>
      <c r="H4" s="21"/>
      <c r="I4" s="19">
        <v>17050</v>
      </c>
      <c r="J4" s="19"/>
      <c r="K4" s="19"/>
      <c r="L4" s="40">
        <v>850</v>
      </c>
      <c r="M4" s="19"/>
      <c r="N4" s="22">
        <v>47760.238650409243</v>
      </c>
      <c r="O4" s="23"/>
      <c r="P4" s="24">
        <f t="shared" ref="P4:P35" si="0">SUM(B4:N4)</f>
        <v>854880.23865040927</v>
      </c>
    </row>
    <row r="5" spans="1:16" ht="15" customHeight="1" x14ac:dyDescent="0.2">
      <c r="A5" s="16" t="s">
        <v>18</v>
      </c>
      <c r="B5" s="17">
        <v>765220</v>
      </c>
      <c r="C5" s="18"/>
      <c r="D5" s="19"/>
      <c r="E5" s="20">
        <v>1164490</v>
      </c>
      <c r="F5" s="20"/>
      <c r="G5" s="19"/>
      <c r="H5" s="21">
        <v>67590</v>
      </c>
      <c r="I5" s="19">
        <v>20660</v>
      </c>
      <c r="J5" s="19"/>
      <c r="K5" s="19"/>
      <c r="L5" s="40">
        <v>790</v>
      </c>
      <c r="M5" s="19"/>
      <c r="N5" s="22">
        <v>192892.69068317034</v>
      </c>
      <c r="O5" s="23"/>
      <c r="P5" s="24">
        <f t="shared" si="0"/>
        <v>2211642.6906831702</v>
      </c>
    </row>
    <row r="6" spans="1:16" ht="15" customHeight="1" x14ac:dyDescent="0.2">
      <c r="A6" s="16" t="s">
        <v>19</v>
      </c>
      <c r="B6" s="17">
        <v>1311560</v>
      </c>
      <c r="C6" s="18"/>
      <c r="D6" s="19"/>
      <c r="E6" s="20"/>
      <c r="F6" s="20"/>
      <c r="G6" s="19">
        <v>284900</v>
      </c>
      <c r="H6" s="21">
        <v>80480</v>
      </c>
      <c r="I6" s="19"/>
      <c r="J6" s="19"/>
      <c r="K6" s="19"/>
      <c r="L6" s="40">
        <v>5000</v>
      </c>
      <c r="M6" s="19"/>
      <c r="N6" s="22">
        <v>164643.93701469197</v>
      </c>
      <c r="O6" s="23"/>
      <c r="P6" s="24">
        <f t="shared" si="0"/>
        <v>1846583.937014692</v>
      </c>
    </row>
    <row r="7" spans="1:16" ht="25.5" customHeight="1" x14ac:dyDescent="0.2">
      <c r="A7" s="16" t="s">
        <v>20</v>
      </c>
      <c r="B7" s="17">
        <v>1371410</v>
      </c>
      <c r="C7" s="18"/>
      <c r="D7" s="19"/>
      <c r="E7" s="20"/>
      <c r="F7" s="20"/>
      <c r="G7" s="19">
        <v>354680</v>
      </c>
      <c r="H7" s="21">
        <v>42310</v>
      </c>
      <c r="I7" s="19"/>
      <c r="J7" s="19"/>
      <c r="K7" s="19"/>
      <c r="L7" s="40">
        <v>700</v>
      </c>
      <c r="M7" s="19"/>
      <c r="N7" s="22">
        <v>79741.390941656166</v>
      </c>
      <c r="O7" s="23"/>
      <c r="P7" s="24">
        <f t="shared" si="0"/>
        <v>1848841.3909416562</v>
      </c>
    </row>
    <row r="8" spans="1:16" ht="15" customHeight="1" x14ac:dyDescent="0.2">
      <c r="A8" s="16" t="s">
        <v>21</v>
      </c>
      <c r="B8" s="17">
        <v>48410</v>
      </c>
      <c r="C8" s="26"/>
      <c r="D8" s="19"/>
      <c r="E8" s="20"/>
      <c r="F8" s="20"/>
      <c r="G8" s="19"/>
      <c r="H8" s="21"/>
      <c r="I8" s="19"/>
      <c r="J8" s="19"/>
      <c r="K8" s="19"/>
      <c r="L8" s="40">
        <v>0</v>
      </c>
      <c r="M8" s="19"/>
      <c r="N8" s="22">
        <v>0</v>
      </c>
      <c r="O8" s="23"/>
      <c r="P8" s="24">
        <f t="shared" si="0"/>
        <v>48410</v>
      </c>
    </row>
    <row r="9" spans="1:16" ht="15" customHeight="1" x14ac:dyDescent="0.2">
      <c r="A9" s="16" t="s">
        <v>22</v>
      </c>
      <c r="B9" s="17">
        <v>14499320</v>
      </c>
      <c r="C9" s="18">
        <v>4110</v>
      </c>
      <c r="D9" s="19"/>
      <c r="E9" s="20">
        <v>263820</v>
      </c>
      <c r="F9" s="20"/>
      <c r="G9" s="19">
        <v>10759560</v>
      </c>
      <c r="H9" s="21">
        <v>59220</v>
      </c>
      <c r="I9" s="19">
        <v>310110</v>
      </c>
      <c r="J9" s="19">
        <v>61720</v>
      </c>
      <c r="K9" s="19"/>
      <c r="L9" s="40">
        <v>0</v>
      </c>
      <c r="M9" s="19"/>
      <c r="N9" s="22">
        <v>1427633.8290386004</v>
      </c>
      <c r="O9" s="23"/>
      <c r="P9" s="24">
        <f t="shared" si="0"/>
        <v>27385493.829038601</v>
      </c>
    </row>
    <row r="10" spans="1:16" ht="15" customHeight="1" x14ac:dyDescent="0.2">
      <c r="A10" s="16" t="s">
        <v>23</v>
      </c>
      <c r="B10" s="17">
        <v>991340</v>
      </c>
      <c r="C10" s="18"/>
      <c r="D10" s="19"/>
      <c r="E10" s="20">
        <v>703370</v>
      </c>
      <c r="F10" s="20"/>
      <c r="G10" s="19">
        <v>401500</v>
      </c>
      <c r="H10" s="21">
        <v>46540</v>
      </c>
      <c r="I10" s="19"/>
      <c r="J10" s="19"/>
      <c r="K10" s="19"/>
      <c r="L10" s="40">
        <v>500</v>
      </c>
      <c r="M10" s="19"/>
      <c r="N10" s="22">
        <v>143263.54172077173</v>
      </c>
      <c r="O10" s="23"/>
      <c r="P10" s="24">
        <f t="shared" si="0"/>
        <v>2286513.5417207717</v>
      </c>
    </row>
    <row r="11" spans="1:16" ht="15" customHeight="1" x14ac:dyDescent="0.2">
      <c r="A11" s="16" t="s">
        <v>24</v>
      </c>
      <c r="B11" s="17">
        <v>86480</v>
      </c>
      <c r="C11" s="18"/>
      <c r="D11" s="19"/>
      <c r="E11" s="20">
        <v>437020</v>
      </c>
      <c r="F11" s="20"/>
      <c r="G11" s="19"/>
      <c r="H11" s="21"/>
      <c r="I11" s="19"/>
      <c r="J11" s="19"/>
      <c r="K11" s="19"/>
      <c r="L11" s="40">
        <v>0</v>
      </c>
      <c r="M11" s="19"/>
      <c r="N11" s="22">
        <v>16048.086829779162</v>
      </c>
      <c r="O11" s="23"/>
      <c r="P11" s="24">
        <f t="shared" si="0"/>
        <v>539548.0868297792</v>
      </c>
    </row>
    <row r="12" spans="1:16" ht="15" customHeight="1" x14ac:dyDescent="0.2">
      <c r="A12" s="16" t="s">
        <v>25</v>
      </c>
      <c r="B12" s="17">
        <v>824410</v>
      </c>
      <c r="C12" s="18">
        <v>640520</v>
      </c>
      <c r="D12" s="19"/>
      <c r="E12" s="20"/>
      <c r="F12" s="20"/>
      <c r="G12" s="19"/>
      <c r="H12" s="21"/>
      <c r="I12" s="19">
        <v>73520</v>
      </c>
      <c r="J12" s="19"/>
      <c r="K12" s="19"/>
      <c r="L12" s="40">
        <v>750</v>
      </c>
      <c r="M12" s="19"/>
      <c r="N12" s="22">
        <v>110941.19284884968</v>
      </c>
      <c r="O12" s="23"/>
      <c r="P12" s="24">
        <f t="shared" si="0"/>
        <v>1650141.1928488496</v>
      </c>
    </row>
    <row r="13" spans="1:16" ht="24" customHeight="1" x14ac:dyDescent="0.2">
      <c r="A13" s="16" t="s">
        <v>26</v>
      </c>
      <c r="B13" s="17">
        <v>1813200</v>
      </c>
      <c r="C13" s="18"/>
      <c r="D13" s="19"/>
      <c r="E13" s="20"/>
      <c r="F13" s="20"/>
      <c r="G13" s="19">
        <v>973650</v>
      </c>
      <c r="H13" s="21">
        <v>101140</v>
      </c>
      <c r="I13" s="19">
        <v>34240</v>
      </c>
      <c r="J13" s="19"/>
      <c r="K13" s="19"/>
      <c r="L13" s="40">
        <v>300</v>
      </c>
      <c r="M13" s="19"/>
      <c r="N13" s="22">
        <v>261440.51874426298</v>
      </c>
      <c r="O13" s="23"/>
      <c r="P13" s="24">
        <f t="shared" si="0"/>
        <v>3183970.5187442629</v>
      </c>
    </row>
    <row r="14" spans="1:16" ht="22.5" customHeight="1" x14ac:dyDescent="0.2">
      <c r="A14" s="16" t="s">
        <v>27</v>
      </c>
      <c r="B14" s="17">
        <v>1751660</v>
      </c>
      <c r="C14" s="18"/>
      <c r="D14" s="19"/>
      <c r="E14" s="20"/>
      <c r="F14" s="20"/>
      <c r="G14" s="19"/>
      <c r="H14" s="21"/>
      <c r="I14" s="19">
        <v>8700</v>
      </c>
      <c r="J14" s="19"/>
      <c r="K14" s="19"/>
      <c r="L14" s="40">
        <v>800</v>
      </c>
      <c r="M14" s="19"/>
      <c r="N14" s="22">
        <v>27054.525494549947</v>
      </c>
      <c r="O14" s="23"/>
      <c r="P14" s="24">
        <f t="shared" si="0"/>
        <v>1788214.5254945499</v>
      </c>
    </row>
    <row r="15" spans="1:16" ht="21" customHeight="1" x14ac:dyDescent="0.2">
      <c r="A15" s="16" t="s">
        <v>28</v>
      </c>
      <c r="B15" s="17">
        <v>3410360</v>
      </c>
      <c r="C15" s="18">
        <v>336900</v>
      </c>
      <c r="D15" s="19">
        <v>325260</v>
      </c>
      <c r="E15" s="20"/>
      <c r="F15" s="20"/>
      <c r="G15" s="19">
        <v>284200</v>
      </c>
      <c r="H15" s="21">
        <v>3790</v>
      </c>
      <c r="I15" s="19">
        <v>33150</v>
      </c>
      <c r="J15" s="19"/>
      <c r="K15" s="19"/>
      <c r="L15" s="40">
        <v>4100</v>
      </c>
      <c r="M15" s="19"/>
      <c r="N15" s="22">
        <v>184316.22104956163</v>
      </c>
      <c r="O15" s="23"/>
      <c r="P15" s="24">
        <f t="shared" si="0"/>
        <v>4582076.2210495621</v>
      </c>
    </row>
    <row r="16" spans="1:16" ht="30" customHeight="1" x14ac:dyDescent="0.2">
      <c r="A16" s="16" t="s">
        <v>29</v>
      </c>
      <c r="B16" s="17">
        <v>1857010</v>
      </c>
      <c r="C16" s="18"/>
      <c r="D16" s="19"/>
      <c r="E16" s="20"/>
      <c r="F16" s="20"/>
      <c r="G16" s="19"/>
      <c r="H16" s="21"/>
      <c r="I16" s="19"/>
      <c r="J16" s="19"/>
      <c r="K16" s="19"/>
      <c r="L16" s="40">
        <v>1050</v>
      </c>
      <c r="M16" s="19"/>
      <c r="N16" s="22">
        <v>181893.07912299182</v>
      </c>
      <c r="O16" s="23"/>
      <c r="P16" s="24">
        <f t="shared" si="0"/>
        <v>2039953.0791229918</v>
      </c>
    </row>
    <row r="17" spans="1:16" ht="15" customHeight="1" x14ac:dyDescent="0.2">
      <c r="A17" s="16" t="s">
        <v>30</v>
      </c>
      <c r="B17" s="17">
        <v>846830</v>
      </c>
      <c r="C17" s="18"/>
      <c r="D17" s="19"/>
      <c r="E17" s="20"/>
      <c r="F17" s="20"/>
      <c r="G17" s="19"/>
      <c r="H17" s="21">
        <v>33540</v>
      </c>
      <c r="I17" s="19"/>
      <c r="J17" s="19"/>
      <c r="K17" s="19">
        <v>196960</v>
      </c>
      <c r="L17" s="40">
        <v>1500</v>
      </c>
      <c r="M17" s="19"/>
      <c r="N17" s="22">
        <v>0</v>
      </c>
      <c r="O17" s="23"/>
      <c r="P17" s="24">
        <f t="shared" si="0"/>
        <v>1078830</v>
      </c>
    </row>
    <row r="18" spans="1:16" ht="15" customHeight="1" x14ac:dyDescent="0.2">
      <c r="A18" s="16" t="s">
        <v>31</v>
      </c>
      <c r="B18" s="17">
        <v>1563260</v>
      </c>
      <c r="C18" s="18"/>
      <c r="D18" s="19"/>
      <c r="E18" s="20"/>
      <c r="F18" s="20"/>
      <c r="G18" s="19"/>
      <c r="H18" s="21">
        <v>28700</v>
      </c>
      <c r="I18" s="19">
        <v>19020</v>
      </c>
      <c r="J18" s="19"/>
      <c r="K18" s="19"/>
      <c r="L18" s="40">
        <v>0</v>
      </c>
      <c r="M18" s="19"/>
      <c r="N18" s="22">
        <v>9709.3799999999992</v>
      </c>
      <c r="O18" s="23"/>
      <c r="P18" s="24">
        <f t="shared" si="0"/>
        <v>1620689.38</v>
      </c>
    </row>
    <row r="19" spans="1:16" ht="15" customHeight="1" x14ac:dyDescent="0.2">
      <c r="A19" s="16" t="s">
        <v>32</v>
      </c>
      <c r="B19" s="17">
        <v>1008790</v>
      </c>
      <c r="C19" s="18"/>
      <c r="D19" s="19"/>
      <c r="E19" s="20"/>
      <c r="F19" s="20"/>
      <c r="G19" s="19">
        <v>530590</v>
      </c>
      <c r="H19" s="21">
        <v>10160</v>
      </c>
      <c r="I19" s="19"/>
      <c r="J19" s="19"/>
      <c r="K19" s="19"/>
      <c r="L19" s="40">
        <v>0</v>
      </c>
      <c r="M19" s="19"/>
      <c r="N19" s="22">
        <v>95747.218171713423</v>
      </c>
      <c r="O19" s="23"/>
      <c r="P19" s="24">
        <f t="shared" si="0"/>
        <v>1645287.2181717134</v>
      </c>
    </row>
    <row r="20" spans="1:16" ht="15" customHeight="1" x14ac:dyDescent="0.2">
      <c r="A20" s="16" t="s">
        <v>33</v>
      </c>
      <c r="B20" s="17">
        <v>2754400</v>
      </c>
      <c r="C20" s="18"/>
      <c r="D20" s="19"/>
      <c r="E20" s="20"/>
      <c r="F20" s="20"/>
      <c r="G20" s="19"/>
      <c r="H20" s="21"/>
      <c r="I20" s="19">
        <v>11210</v>
      </c>
      <c r="J20" s="19"/>
      <c r="K20" s="19"/>
      <c r="L20" s="40">
        <v>510</v>
      </c>
      <c r="M20" s="19"/>
      <c r="N20" s="22">
        <v>323585.58783749066</v>
      </c>
      <c r="O20" s="23"/>
      <c r="P20" s="24">
        <f t="shared" si="0"/>
        <v>3089705.5878374907</v>
      </c>
    </row>
    <row r="21" spans="1:16" ht="15" customHeight="1" x14ac:dyDescent="0.2">
      <c r="A21" s="16" t="s">
        <v>34</v>
      </c>
      <c r="B21" s="17">
        <v>461060</v>
      </c>
      <c r="C21" s="18"/>
      <c r="D21" s="19"/>
      <c r="E21" s="20">
        <v>535690</v>
      </c>
      <c r="F21" s="20"/>
      <c r="G21" s="19"/>
      <c r="H21" s="21">
        <v>13250</v>
      </c>
      <c r="I21" s="19">
        <v>4440</v>
      </c>
      <c r="J21" s="19"/>
      <c r="K21" s="19"/>
      <c r="L21" s="40">
        <v>0</v>
      </c>
      <c r="M21" s="19"/>
      <c r="N21" s="22">
        <v>36337.025253525055</v>
      </c>
      <c r="O21" s="23"/>
      <c r="P21" s="24">
        <f t="shared" si="0"/>
        <v>1050777.025253525</v>
      </c>
    </row>
    <row r="22" spans="1:16" ht="20.25" customHeight="1" x14ac:dyDescent="0.2">
      <c r="A22" s="16" t="s">
        <v>35</v>
      </c>
      <c r="B22" s="17">
        <v>1778940</v>
      </c>
      <c r="C22" s="18">
        <v>290280</v>
      </c>
      <c r="D22" s="19"/>
      <c r="E22" s="20"/>
      <c r="F22" s="20"/>
      <c r="G22" s="19"/>
      <c r="H22" s="21">
        <v>81640</v>
      </c>
      <c r="I22" s="19"/>
      <c r="J22" s="19"/>
      <c r="K22" s="19"/>
      <c r="L22" s="40">
        <v>0</v>
      </c>
      <c r="M22" s="19"/>
      <c r="N22" s="22">
        <v>0</v>
      </c>
      <c r="O22" s="23"/>
      <c r="P22" s="24">
        <f t="shared" si="0"/>
        <v>2150860</v>
      </c>
    </row>
    <row r="23" spans="1:16" ht="15" customHeight="1" x14ac:dyDescent="0.2">
      <c r="A23" s="16" t="s">
        <v>36</v>
      </c>
      <c r="B23" s="17">
        <v>1326920</v>
      </c>
      <c r="C23" s="18"/>
      <c r="D23" s="19"/>
      <c r="E23" s="20"/>
      <c r="F23" s="20"/>
      <c r="G23" s="19"/>
      <c r="H23" s="21"/>
      <c r="I23" s="19"/>
      <c r="J23" s="19"/>
      <c r="K23" s="19"/>
      <c r="L23" s="40">
        <v>1150</v>
      </c>
      <c r="M23" s="19"/>
      <c r="N23" s="22">
        <v>84741.879078991595</v>
      </c>
      <c r="O23" s="23"/>
      <c r="P23" s="24">
        <f t="shared" si="0"/>
        <v>1412811.8790789917</v>
      </c>
    </row>
    <row r="24" spans="1:16" ht="25.5" customHeight="1" x14ac:dyDescent="0.2">
      <c r="A24" s="16" t="s">
        <v>37</v>
      </c>
      <c r="B24" s="17">
        <v>1371630</v>
      </c>
      <c r="C24" s="18"/>
      <c r="D24" s="19">
        <v>93350</v>
      </c>
      <c r="E24" s="20">
        <v>175500</v>
      </c>
      <c r="F24" s="20"/>
      <c r="G24" s="19"/>
      <c r="H24" s="21">
        <v>60330</v>
      </c>
      <c r="I24" s="19">
        <v>21840</v>
      </c>
      <c r="J24" s="19"/>
      <c r="K24" s="19"/>
      <c r="L24" s="40">
        <v>690</v>
      </c>
      <c r="M24" s="19"/>
      <c r="N24" s="22">
        <v>109788.16274641865</v>
      </c>
      <c r="O24" s="23"/>
      <c r="P24" s="24">
        <f t="shared" si="0"/>
        <v>1833128.1627464187</v>
      </c>
    </row>
    <row r="25" spans="1:16" ht="15" customHeight="1" x14ac:dyDescent="0.2">
      <c r="A25" s="27" t="s">
        <v>38</v>
      </c>
      <c r="B25" s="17">
        <v>1728070</v>
      </c>
      <c r="C25" s="18"/>
      <c r="D25" s="19"/>
      <c r="E25" s="20"/>
      <c r="F25" s="20"/>
      <c r="G25" s="19"/>
      <c r="H25" s="21"/>
      <c r="I25" s="19"/>
      <c r="J25" s="19"/>
      <c r="K25" s="19"/>
      <c r="L25" s="40">
        <v>1000</v>
      </c>
      <c r="M25" s="19"/>
      <c r="N25" s="22">
        <v>123677.22450747987</v>
      </c>
      <c r="O25" s="23"/>
      <c r="P25" s="24">
        <f t="shared" si="0"/>
        <v>1852747.2245074799</v>
      </c>
    </row>
    <row r="26" spans="1:16" ht="15" customHeight="1" x14ac:dyDescent="0.2">
      <c r="A26" s="16" t="s">
        <v>39</v>
      </c>
      <c r="B26" s="17">
        <v>2087230</v>
      </c>
      <c r="C26" s="18"/>
      <c r="D26" s="19"/>
      <c r="E26" s="20"/>
      <c r="F26" s="20"/>
      <c r="G26" s="19"/>
      <c r="H26" s="21">
        <v>20120</v>
      </c>
      <c r="I26" s="19">
        <v>8500</v>
      </c>
      <c r="J26" s="19"/>
      <c r="K26" s="19"/>
      <c r="L26" s="40">
        <v>420</v>
      </c>
      <c r="M26" s="19"/>
      <c r="N26" s="22">
        <v>126037.53968734351</v>
      </c>
      <c r="O26" s="23"/>
      <c r="P26" s="24">
        <f t="shared" si="0"/>
        <v>2242307.5396873434</v>
      </c>
    </row>
    <row r="27" spans="1:16" ht="15" customHeight="1" x14ac:dyDescent="0.2">
      <c r="A27" s="16" t="s">
        <v>40</v>
      </c>
      <c r="B27" s="17">
        <v>1365860</v>
      </c>
      <c r="C27" s="18"/>
      <c r="D27" s="19"/>
      <c r="E27" s="20"/>
      <c r="F27" s="20"/>
      <c r="G27" s="19"/>
      <c r="H27" s="21"/>
      <c r="I27" s="19"/>
      <c r="J27" s="19"/>
      <c r="K27" s="19">
        <v>209900</v>
      </c>
      <c r="L27" s="40">
        <v>1440</v>
      </c>
      <c r="M27" s="19"/>
      <c r="N27" s="22">
        <v>7871.886778955939</v>
      </c>
      <c r="O27" s="23"/>
      <c r="P27" s="24">
        <f t="shared" si="0"/>
        <v>1585071.886778956</v>
      </c>
    </row>
    <row r="28" spans="1:16" ht="15" customHeight="1" x14ac:dyDescent="0.2">
      <c r="A28" s="16" t="s">
        <v>41</v>
      </c>
      <c r="B28" s="17">
        <v>1749720</v>
      </c>
      <c r="C28" s="18"/>
      <c r="D28" s="19"/>
      <c r="E28" s="20"/>
      <c r="F28" s="20"/>
      <c r="G28" s="19">
        <v>723090</v>
      </c>
      <c r="H28" s="21">
        <v>48080</v>
      </c>
      <c r="I28" s="19">
        <v>29810</v>
      </c>
      <c r="J28" s="19"/>
      <c r="K28" s="19"/>
      <c r="L28" s="40">
        <v>1100</v>
      </c>
      <c r="M28" s="19"/>
      <c r="N28" s="22">
        <v>141262.34420826155</v>
      </c>
      <c r="O28" s="23"/>
      <c r="P28" s="24">
        <f t="shared" si="0"/>
        <v>2693062.3442082615</v>
      </c>
    </row>
    <row r="29" spans="1:16" ht="15" customHeight="1" x14ac:dyDescent="0.2">
      <c r="A29" s="16" t="s">
        <v>42</v>
      </c>
      <c r="B29" s="17">
        <v>756490</v>
      </c>
      <c r="C29" s="18"/>
      <c r="D29" s="19"/>
      <c r="E29" s="20"/>
      <c r="F29" s="20"/>
      <c r="G29" s="19"/>
      <c r="H29" s="21">
        <v>17600</v>
      </c>
      <c r="I29" s="19">
        <v>2210</v>
      </c>
      <c r="J29" s="19"/>
      <c r="K29" s="19"/>
      <c r="L29" s="40">
        <v>460</v>
      </c>
      <c r="M29" s="19"/>
      <c r="N29" s="22">
        <v>43778.37817017272</v>
      </c>
      <c r="O29" s="23"/>
      <c r="P29" s="24">
        <f t="shared" si="0"/>
        <v>820538.37817017268</v>
      </c>
    </row>
    <row r="30" spans="1:16" ht="15" customHeight="1" x14ac:dyDescent="0.2">
      <c r="A30" s="16" t="s">
        <v>43</v>
      </c>
      <c r="B30" s="17">
        <v>763940</v>
      </c>
      <c r="C30" s="18"/>
      <c r="D30" s="19"/>
      <c r="E30" s="20">
        <v>1830250</v>
      </c>
      <c r="F30" s="20"/>
      <c r="G30" s="19">
        <v>384370</v>
      </c>
      <c r="H30" s="21">
        <v>77580</v>
      </c>
      <c r="I30" s="19">
        <v>37280</v>
      </c>
      <c r="J30" s="19"/>
      <c r="K30" s="19"/>
      <c r="L30" s="40">
        <v>410</v>
      </c>
      <c r="M30" s="19"/>
      <c r="N30" s="22">
        <v>193951.73448768313</v>
      </c>
      <c r="O30" s="23"/>
      <c r="P30" s="24">
        <f t="shared" si="0"/>
        <v>3287781.734487683</v>
      </c>
    </row>
    <row r="31" spans="1:16" ht="25.5" customHeight="1" x14ac:dyDescent="0.2">
      <c r="A31" s="16" t="s">
        <v>44</v>
      </c>
      <c r="B31" s="17">
        <v>487870</v>
      </c>
      <c r="C31" s="18"/>
      <c r="D31" s="19"/>
      <c r="E31" s="20">
        <v>1782540</v>
      </c>
      <c r="F31" s="20"/>
      <c r="G31" s="19">
        <v>312990</v>
      </c>
      <c r="H31" s="21">
        <v>59030</v>
      </c>
      <c r="I31" s="19">
        <v>36380</v>
      </c>
      <c r="J31" s="19"/>
      <c r="K31" s="19"/>
      <c r="L31" s="40">
        <v>800</v>
      </c>
      <c r="M31" s="19"/>
      <c r="N31" s="22">
        <v>159238.07920211292</v>
      </c>
      <c r="O31" s="23"/>
      <c r="P31" s="24">
        <f t="shared" si="0"/>
        <v>2838848.0792021127</v>
      </c>
    </row>
    <row r="32" spans="1:16" ht="15" customHeight="1" x14ac:dyDescent="0.2">
      <c r="A32" s="16" t="s">
        <v>45</v>
      </c>
      <c r="B32" s="17">
        <v>4161040</v>
      </c>
      <c r="C32" s="18"/>
      <c r="D32" s="19"/>
      <c r="E32" s="20"/>
      <c r="F32" s="20"/>
      <c r="G32" s="19"/>
      <c r="H32" s="21">
        <v>34170</v>
      </c>
      <c r="I32" s="19">
        <v>19610</v>
      </c>
      <c r="J32" s="19"/>
      <c r="K32" s="19"/>
      <c r="L32" s="40">
        <v>2000</v>
      </c>
      <c r="M32" s="19"/>
      <c r="N32" s="22">
        <v>169131.34073575988</v>
      </c>
      <c r="O32" s="23"/>
      <c r="P32" s="24">
        <f t="shared" si="0"/>
        <v>4385951.3407357596</v>
      </c>
    </row>
    <row r="33" spans="1:16" ht="15" customHeight="1" x14ac:dyDescent="0.2">
      <c r="A33" s="16" t="s">
        <v>46</v>
      </c>
      <c r="B33" s="17">
        <v>416750</v>
      </c>
      <c r="C33" s="18"/>
      <c r="D33" s="19"/>
      <c r="E33" s="20">
        <v>1184930</v>
      </c>
      <c r="F33" s="20"/>
      <c r="G33" s="19"/>
      <c r="H33" s="21">
        <v>10810</v>
      </c>
      <c r="I33" s="19"/>
      <c r="J33" s="19"/>
      <c r="K33" s="19"/>
      <c r="L33" s="40">
        <v>0</v>
      </c>
      <c r="M33" s="19"/>
      <c r="N33" s="22">
        <v>71447.090439200678</v>
      </c>
      <c r="O33" s="23"/>
      <c r="P33" s="24">
        <f t="shared" si="0"/>
        <v>1683937.0904392006</v>
      </c>
    </row>
    <row r="34" spans="1:16" ht="15" customHeight="1" x14ac:dyDescent="0.2">
      <c r="A34" s="16" t="s">
        <v>47</v>
      </c>
      <c r="B34" s="17">
        <v>1287160</v>
      </c>
      <c r="C34" s="18"/>
      <c r="D34" s="19"/>
      <c r="E34" s="20"/>
      <c r="F34" s="20"/>
      <c r="G34" s="19"/>
      <c r="H34" s="21">
        <v>96290</v>
      </c>
      <c r="I34" s="19">
        <v>23060</v>
      </c>
      <c r="J34" s="19"/>
      <c r="K34" s="19"/>
      <c r="L34" s="40">
        <v>0</v>
      </c>
      <c r="M34" s="19"/>
      <c r="N34" s="22">
        <v>130594.39317019908</v>
      </c>
      <c r="O34" s="26"/>
      <c r="P34" s="24">
        <f t="shared" si="0"/>
        <v>1537104.3931701991</v>
      </c>
    </row>
    <row r="35" spans="1:16" ht="15" customHeight="1" x14ac:dyDescent="0.2">
      <c r="A35" s="16" t="s">
        <v>48</v>
      </c>
      <c r="B35" s="17">
        <v>124040</v>
      </c>
      <c r="C35" s="18"/>
      <c r="D35" s="19"/>
      <c r="E35" s="20"/>
      <c r="F35" s="20"/>
      <c r="G35" s="19"/>
      <c r="H35" s="21"/>
      <c r="I35" s="19"/>
      <c r="J35" s="19"/>
      <c r="K35" s="19"/>
      <c r="L35" s="40">
        <v>0</v>
      </c>
      <c r="M35" s="19"/>
      <c r="N35" s="22">
        <v>0</v>
      </c>
      <c r="O35" s="26"/>
      <c r="P35" s="24">
        <f t="shared" si="0"/>
        <v>124040</v>
      </c>
    </row>
    <row r="36" spans="1:16" ht="15" customHeight="1" x14ac:dyDescent="0.2">
      <c r="A36" s="16" t="s">
        <v>49</v>
      </c>
      <c r="B36" s="17">
        <v>710090</v>
      </c>
      <c r="C36" s="18"/>
      <c r="D36" s="19"/>
      <c r="E36" s="20"/>
      <c r="F36" s="20"/>
      <c r="G36" s="19"/>
      <c r="H36" s="21"/>
      <c r="I36" s="19"/>
      <c r="J36" s="19"/>
      <c r="K36" s="19"/>
      <c r="L36" s="40">
        <v>0</v>
      </c>
      <c r="M36" s="19"/>
      <c r="N36" s="22">
        <v>62987.825401818271</v>
      </c>
      <c r="O36" s="26"/>
      <c r="P36" s="24">
        <f>SUM(B36:N36)</f>
        <v>773077.82540181826</v>
      </c>
    </row>
    <row r="37" spans="1:16" ht="25.5" customHeight="1" x14ac:dyDescent="0.2">
      <c r="A37" s="16" t="s">
        <v>50</v>
      </c>
      <c r="B37" s="17">
        <v>791480</v>
      </c>
      <c r="C37" s="18"/>
      <c r="D37" s="19"/>
      <c r="E37" s="20"/>
      <c r="F37" s="20"/>
      <c r="G37" s="19"/>
      <c r="H37" s="21">
        <v>65860</v>
      </c>
      <c r="I37" s="19">
        <v>3150</v>
      </c>
      <c r="J37" s="19"/>
      <c r="K37" s="19"/>
      <c r="L37" s="40">
        <v>0</v>
      </c>
      <c r="M37" s="19"/>
      <c r="N37" s="22">
        <v>92885.181007301886</v>
      </c>
      <c r="O37" s="26"/>
      <c r="P37" s="24">
        <f t="shared" ref="P37:P69" si="1">SUM(B37:N37)</f>
        <v>953375.1810073019</v>
      </c>
    </row>
    <row r="38" spans="1:16" ht="12.75" customHeight="1" x14ac:dyDescent="0.2">
      <c r="A38" s="16" t="s">
        <v>51</v>
      </c>
      <c r="B38" s="17">
        <v>724520</v>
      </c>
      <c r="C38" s="18"/>
      <c r="D38" s="19"/>
      <c r="E38" s="20"/>
      <c r="F38" s="20"/>
      <c r="G38" s="19"/>
      <c r="H38" s="21">
        <v>26980</v>
      </c>
      <c r="I38" s="19"/>
      <c r="J38" s="19"/>
      <c r="K38" s="19"/>
      <c r="L38" s="40">
        <v>200</v>
      </c>
      <c r="M38" s="19"/>
      <c r="N38" s="22">
        <v>13971.476778785198</v>
      </c>
      <c r="O38" s="26"/>
      <c r="P38" s="24">
        <f t="shared" si="1"/>
        <v>765671.47677878523</v>
      </c>
    </row>
    <row r="39" spans="1:16" ht="16.5" customHeight="1" x14ac:dyDescent="0.2">
      <c r="A39" s="16" t="s">
        <v>52</v>
      </c>
      <c r="B39" s="17">
        <v>1174780</v>
      </c>
      <c r="C39" s="18"/>
      <c r="D39" s="19">
        <v>34500</v>
      </c>
      <c r="E39" s="20"/>
      <c r="F39" s="20"/>
      <c r="G39" s="19"/>
      <c r="H39" s="21"/>
      <c r="I39" s="19">
        <v>10370</v>
      </c>
      <c r="J39" s="19"/>
      <c r="K39" s="19"/>
      <c r="L39" s="40">
        <v>0</v>
      </c>
      <c r="M39" s="19"/>
      <c r="N39" s="22">
        <v>39664.27093939</v>
      </c>
      <c r="O39" s="26"/>
      <c r="P39" s="24">
        <f t="shared" si="1"/>
        <v>1259314.2709393899</v>
      </c>
    </row>
    <row r="40" spans="1:16" ht="30" customHeight="1" x14ac:dyDescent="0.2">
      <c r="A40" s="16" t="s">
        <v>53</v>
      </c>
      <c r="B40" s="17">
        <v>1093890</v>
      </c>
      <c r="C40" s="18"/>
      <c r="D40" s="19"/>
      <c r="E40" s="20"/>
      <c r="F40" s="20"/>
      <c r="G40" s="19"/>
      <c r="H40" s="21"/>
      <c r="I40" s="19">
        <v>5920</v>
      </c>
      <c r="J40" s="19"/>
      <c r="K40" s="19"/>
      <c r="L40" s="40">
        <v>0</v>
      </c>
      <c r="M40" s="19"/>
      <c r="N40" s="22">
        <v>68241.371221605033</v>
      </c>
      <c r="O40" s="26"/>
      <c r="P40" s="24">
        <f t="shared" si="1"/>
        <v>1168051.371221605</v>
      </c>
    </row>
    <row r="41" spans="1:16" ht="15" customHeight="1" x14ac:dyDescent="0.2">
      <c r="A41" s="16" t="s">
        <v>54</v>
      </c>
      <c r="B41" s="17">
        <v>1175210</v>
      </c>
      <c r="C41" s="18"/>
      <c r="D41" s="19"/>
      <c r="E41" s="20"/>
      <c r="F41" s="20"/>
      <c r="G41" s="19"/>
      <c r="H41" s="21"/>
      <c r="I41" s="19">
        <v>24840</v>
      </c>
      <c r="J41" s="19"/>
      <c r="K41" s="19"/>
      <c r="L41" s="40">
        <v>0</v>
      </c>
      <c r="M41" s="19"/>
      <c r="N41" s="22">
        <v>61396.596134025145</v>
      </c>
      <c r="O41" s="19"/>
      <c r="P41" s="24">
        <f t="shared" si="1"/>
        <v>1261446.5961340251</v>
      </c>
    </row>
    <row r="42" spans="1:16" ht="15" customHeight="1" x14ac:dyDescent="0.2">
      <c r="A42" s="16" t="s">
        <v>55</v>
      </c>
      <c r="B42" s="17">
        <v>832480</v>
      </c>
      <c r="C42" s="18"/>
      <c r="D42" s="19"/>
      <c r="E42" s="20"/>
      <c r="F42" s="20"/>
      <c r="G42" s="19">
        <v>207400</v>
      </c>
      <c r="H42" s="21">
        <v>39720</v>
      </c>
      <c r="I42" s="19">
        <v>17410</v>
      </c>
      <c r="J42" s="19"/>
      <c r="K42" s="19">
        <v>12140</v>
      </c>
      <c r="L42" s="40">
        <v>500</v>
      </c>
      <c r="M42" s="19"/>
      <c r="N42" s="22">
        <v>104527.01376810427</v>
      </c>
      <c r="O42" s="26"/>
      <c r="P42" s="24">
        <f t="shared" si="1"/>
        <v>1214177.0137681044</v>
      </c>
    </row>
    <row r="43" spans="1:16" ht="15" customHeight="1" x14ac:dyDescent="0.2">
      <c r="A43" s="16" t="s">
        <v>56</v>
      </c>
      <c r="B43" s="17">
        <v>539480</v>
      </c>
      <c r="C43" s="18"/>
      <c r="D43" s="19">
        <v>129350</v>
      </c>
      <c r="E43" s="20">
        <v>555730</v>
      </c>
      <c r="F43" s="20"/>
      <c r="G43" s="19">
        <v>406390</v>
      </c>
      <c r="H43" s="21">
        <v>5710</v>
      </c>
      <c r="I43" s="19">
        <v>86620</v>
      </c>
      <c r="J43" s="19"/>
      <c r="K43" s="19"/>
      <c r="L43" s="40">
        <v>790</v>
      </c>
      <c r="M43" s="19"/>
      <c r="N43" s="22">
        <v>108190.22618498585</v>
      </c>
      <c r="O43" s="26"/>
      <c r="P43" s="24">
        <f t="shared" si="1"/>
        <v>1832260.2261849858</v>
      </c>
    </row>
    <row r="44" spans="1:16" ht="15" customHeight="1" x14ac:dyDescent="0.2">
      <c r="A44" s="16" t="s">
        <v>57</v>
      </c>
      <c r="B44" s="17">
        <v>1611450</v>
      </c>
      <c r="C44" s="18"/>
      <c r="D44" s="19"/>
      <c r="E44" s="20"/>
      <c r="F44" s="20"/>
      <c r="G44" s="19">
        <v>369920</v>
      </c>
      <c r="H44" s="21">
        <v>40490</v>
      </c>
      <c r="I44" s="19">
        <v>21550</v>
      </c>
      <c r="J44" s="19"/>
      <c r="K44" s="19"/>
      <c r="L44" s="40">
        <v>0</v>
      </c>
      <c r="M44" s="19"/>
      <c r="N44" s="22">
        <v>147582.46218353295</v>
      </c>
      <c r="O44" s="26"/>
      <c r="P44" s="24">
        <f t="shared" si="1"/>
        <v>2190992.4621835328</v>
      </c>
    </row>
    <row r="45" spans="1:16" ht="15" customHeight="1" x14ac:dyDescent="0.2">
      <c r="A45" s="16" t="s">
        <v>58</v>
      </c>
      <c r="B45" s="17">
        <v>1436040</v>
      </c>
      <c r="C45" s="18"/>
      <c r="D45" s="19"/>
      <c r="E45" s="20">
        <v>539720</v>
      </c>
      <c r="F45" s="20"/>
      <c r="G45" s="19"/>
      <c r="H45" s="21">
        <v>6540</v>
      </c>
      <c r="I45" s="19">
        <v>19310</v>
      </c>
      <c r="J45" s="19"/>
      <c r="K45" s="19"/>
      <c r="L45" s="40">
        <v>530</v>
      </c>
      <c r="M45" s="19"/>
      <c r="N45" s="22">
        <v>183928.82812815925</v>
      </c>
      <c r="O45" s="26"/>
      <c r="P45" s="24">
        <f t="shared" si="1"/>
        <v>2186068.828128159</v>
      </c>
    </row>
    <row r="46" spans="1:16" ht="15.75" customHeight="1" x14ac:dyDescent="0.2">
      <c r="A46" s="16" t="s">
        <v>59</v>
      </c>
      <c r="B46" s="17">
        <v>1272510</v>
      </c>
      <c r="C46" s="18"/>
      <c r="D46" s="19">
        <v>208820</v>
      </c>
      <c r="E46" s="20">
        <v>2167020</v>
      </c>
      <c r="F46" s="20"/>
      <c r="G46" s="19"/>
      <c r="H46" s="21"/>
      <c r="I46" s="19">
        <v>68070</v>
      </c>
      <c r="J46" s="19"/>
      <c r="K46" s="19"/>
      <c r="L46" s="40">
        <v>1800</v>
      </c>
      <c r="M46" s="19"/>
      <c r="N46" s="22">
        <v>138444.62662087035</v>
      </c>
      <c r="O46" s="26"/>
      <c r="P46" s="24">
        <f t="shared" si="1"/>
        <v>3856664.6266208705</v>
      </c>
    </row>
    <row r="47" spans="1:16" ht="15" customHeight="1" x14ac:dyDescent="0.2">
      <c r="A47" s="16" t="s">
        <v>60</v>
      </c>
      <c r="B47" s="17">
        <v>944080</v>
      </c>
      <c r="C47" s="18"/>
      <c r="D47" s="19"/>
      <c r="E47" s="20">
        <v>784980</v>
      </c>
      <c r="F47" s="20"/>
      <c r="G47" s="19"/>
      <c r="H47" s="21">
        <v>59650</v>
      </c>
      <c r="I47" s="19">
        <v>160400</v>
      </c>
      <c r="J47" s="19"/>
      <c r="K47" s="19"/>
      <c r="L47" s="40">
        <v>420</v>
      </c>
      <c r="M47" s="19"/>
      <c r="N47" s="22">
        <v>207478.17504884631</v>
      </c>
      <c r="O47" s="26"/>
      <c r="P47" s="24">
        <f t="shared" si="1"/>
        <v>2157008.1750488463</v>
      </c>
    </row>
    <row r="48" spans="1:16" ht="15" customHeight="1" x14ac:dyDescent="0.2">
      <c r="A48" s="16" t="s">
        <v>61</v>
      </c>
      <c r="B48" s="17">
        <v>895470</v>
      </c>
      <c r="C48" s="18"/>
      <c r="D48" s="19"/>
      <c r="E48" s="20"/>
      <c r="F48" s="20"/>
      <c r="G48" s="19"/>
      <c r="H48" s="21">
        <v>8800</v>
      </c>
      <c r="I48" s="19"/>
      <c r="J48" s="19"/>
      <c r="K48" s="19"/>
      <c r="L48" s="40">
        <v>0</v>
      </c>
      <c r="M48" s="19"/>
      <c r="N48" s="22">
        <v>99850.205237322036</v>
      </c>
      <c r="O48" s="26"/>
      <c r="P48" s="24">
        <f t="shared" si="1"/>
        <v>1004120.205237322</v>
      </c>
    </row>
    <row r="49" spans="1:16" ht="14.25" customHeight="1" x14ac:dyDescent="0.2">
      <c r="A49" s="27" t="s">
        <v>62</v>
      </c>
      <c r="B49" s="17">
        <v>1832850</v>
      </c>
      <c r="C49" s="18"/>
      <c r="D49" s="19"/>
      <c r="E49" s="20"/>
      <c r="F49" s="20"/>
      <c r="G49" s="19">
        <v>82770</v>
      </c>
      <c r="H49" s="21">
        <v>178780</v>
      </c>
      <c r="I49" s="19"/>
      <c r="J49" s="19"/>
      <c r="K49" s="19"/>
      <c r="L49" s="40">
        <v>800</v>
      </c>
      <c r="M49" s="19"/>
      <c r="N49" s="22">
        <v>162356.45560565987</v>
      </c>
      <c r="O49" s="26"/>
      <c r="P49" s="24">
        <f>SUM(B49:N49)</f>
        <v>2257556.4556056596</v>
      </c>
    </row>
    <row r="50" spans="1:16" ht="17.25" customHeight="1" x14ac:dyDescent="0.2">
      <c r="A50" s="16" t="s">
        <v>63</v>
      </c>
      <c r="B50" s="17">
        <v>1190380</v>
      </c>
      <c r="C50" s="18"/>
      <c r="D50" s="19"/>
      <c r="E50" s="20"/>
      <c r="F50" s="20"/>
      <c r="G50" s="19"/>
      <c r="H50" s="21">
        <v>118900</v>
      </c>
      <c r="I50" s="19">
        <v>15200</v>
      </c>
      <c r="J50" s="19"/>
      <c r="K50" s="19"/>
      <c r="L50" s="40">
        <v>2500</v>
      </c>
      <c r="M50" s="19"/>
      <c r="N50" s="22">
        <v>115939.18931041894</v>
      </c>
      <c r="O50" s="26"/>
      <c r="P50" s="24">
        <f t="shared" si="1"/>
        <v>1442919.1893104189</v>
      </c>
    </row>
    <row r="51" spans="1:16" ht="15" customHeight="1" x14ac:dyDescent="0.2">
      <c r="A51" s="16" t="s">
        <v>64</v>
      </c>
      <c r="B51" s="17">
        <v>4414200</v>
      </c>
      <c r="C51" s="18"/>
      <c r="D51" s="19"/>
      <c r="E51" s="20">
        <v>1159020</v>
      </c>
      <c r="F51" s="20"/>
      <c r="G51" s="19">
        <v>168190</v>
      </c>
      <c r="H51" s="21">
        <v>32310</v>
      </c>
      <c r="I51" s="19">
        <v>41590</v>
      </c>
      <c r="J51" s="19"/>
      <c r="K51" s="19">
        <v>128860</v>
      </c>
      <c r="L51" s="40">
        <v>200</v>
      </c>
      <c r="M51" s="19"/>
      <c r="N51" s="22">
        <v>284209.04347606451</v>
      </c>
      <c r="O51" s="26"/>
      <c r="P51" s="24">
        <f t="shared" si="1"/>
        <v>6228579.0434760647</v>
      </c>
    </row>
    <row r="52" spans="1:16" ht="15" customHeight="1" x14ac:dyDescent="0.2">
      <c r="A52" s="16" t="s">
        <v>65</v>
      </c>
      <c r="B52" s="17">
        <v>802770</v>
      </c>
      <c r="C52" s="18"/>
      <c r="D52" s="19"/>
      <c r="E52" s="20"/>
      <c r="F52" s="20"/>
      <c r="G52" s="19">
        <v>88290</v>
      </c>
      <c r="H52" s="21"/>
      <c r="I52" s="19">
        <v>12280</v>
      </c>
      <c r="J52" s="19"/>
      <c r="K52" s="19"/>
      <c r="L52" s="40">
        <v>130</v>
      </c>
      <c r="M52" s="19"/>
      <c r="N52" s="22">
        <v>89058.546532510081</v>
      </c>
      <c r="O52" s="26"/>
      <c r="P52" s="24">
        <f t="shared" si="1"/>
        <v>992528.54653251008</v>
      </c>
    </row>
    <row r="53" spans="1:16" ht="15" customHeight="1" x14ac:dyDescent="0.2">
      <c r="A53" s="16" t="s">
        <v>66</v>
      </c>
      <c r="B53" s="17">
        <v>44870</v>
      </c>
      <c r="C53" s="18"/>
      <c r="D53" s="19">
        <v>145830</v>
      </c>
      <c r="E53" s="20">
        <v>582210</v>
      </c>
      <c r="F53" s="20"/>
      <c r="G53" s="19"/>
      <c r="H53" s="21">
        <v>8730</v>
      </c>
      <c r="I53" s="19">
        <v>1570</v>
      </c>
      <c r="J53" s="19"/>
      <c r="K53" s="19"/>
      <c r="L53" s="40">
        <v>0</v>
      </c>
      <c r="M53" s="19"/>
      <c r="N53" s="22">
        <v>16989.779770405577</v>
      </c>
      <c r="O53" s="26"/>
      <c r="P53" s="24">
        <f t="shared" si="1"/>
        <v>800199.77977040561</v>
      </c>
    </row>
    <row r="54" spans="1:16" ht="15" customHeight="1" x14ac:dyDescent="0.2">
      <c r="A54" s="16" t="s">
        <v>67</v>
      </c>
      <c r="B54" s="17">
        <v>3872460</v>
      </c>
      <c r="C54" s="18"/>
      <c r="D54" s="19"/>
      <c r="E54" s="20"/>
      <c r="F54" s="20"/>
      <c r="G54" s="19">
        <v>712020</v>
      </c>
      <c r="H54" s="21">
        <v>15820</v>
      </c>
      <c r="I54" s="19">
        <v>185070</v>
      </c>
      <c r="J54" s="19">
        <v>2390</v>
      </c>
      <c r="K54" s="19"/>
      <c r="L54" s="40">
        <v>80</v>
      </c>
      <c r="M54" s="19"/>
      <c r="N54" s="22">
        <v>258035.51583917061</v>
      </c>
      <c r="O54" s="26"/>
      <c r="P54" s="24">
        <f t="shared" si="1"/>
        <v>5045875.5158391707</v>
      </c>
    </row>
    <row r="55" spans="1:16" ht="15" customHeight="1" x14ac:dyDescent="0.2">
      <c r="A55" s="16" t="s">
        <v>68</v>
      </c>
      <c r="B55" s="17">
        <v>467090</v>
      </c>
      <c r="C55" s="18"/>
      <c r="D55" s="19"/>
      <c r="E55" s="20"/>
      <c r="F55" s="20"/>
      <c r="G55" s="19">
        <v>997610</v>
      </c>
      <c r="H55" s="21">
        <v>42150</v>
      </c>
      <c r="I55" s="19"/>
      <c r="J55" s="19"/>
      <c r="K55" s="19"/>
      <c r="L55" s="40">
        <v>0</v>
      </c>
      <c r="M55" s="19"/>
      <c r="N55" s="22">
        <v>107051.4942250444</v>
      </c>
      <c r="O55" s="26"/>
      <c r="P55" s="24">
        <f t="shared" si="1"/>
        <v>1613901.4942250445</v>
      </c>
    </row>
    <row r="56" spans="1:16" ht="15" customHeight="1" x14ac:dyDescent="0.2">
      <c r="A56" s="16" t="s">
        <v>69</v>
      </c>
      <c r="B56" s="17">
        <v>129590</v>
      </c>
      <c r="C56" s="18"/>
      <c r="D56" s="19"/>
      <c r="E56" s="20"/>
      <c r="F56" s="20"/>
      <c r="G56" s="19"/>
      <c r="H56" s="21"/>
      <c r="I56" s="19"/>
      <c r="J56" s="19"/>
      <c r="K56" s="19"/>
      <c r="L56" s="40">
        <v>0</v>
      </c>
      <c r="M56" s="19"/>
      <c r="N56" s="22">
        <v>7766.3821403953489</v>
      </c>
      <c r="O56" s="26"/>
      <c r="P56" s="24">
        <f t="shared" si="1"/>
        <v>137356.38214039535</v>
      </c>
    </row>
    <row r="57" spans="1:16" ht="25.5" customHeight="1" x14ac:dyDescent="0.2">
      <c r="A57" s="16" t="s">
        <v>70</v>
      </c>
      <c r="B57" s="17">
        <v>804540</v>
      </c>
      <c r="C57" s="18"/>
      <c r="D57" s="19"/>
      <c r="E57" s="20"/>
      <c r="F57" s="20"/>
      <c r="G57" s="19"/>
      <c r="H57" s="21"/>
      <c r="I57" s="19">
        <v>6080</v>
      </c>
      <c r="J57" s="19"/>
      <c r="K57" s="19">
        <v>65250</v>
      </c>
      <c r="L57" s="40">
        <v>1000</v>
      </c>
      <c r="M57" s="19"/>
      <c r="N57" s="22">
        <v>21320.640118634576</v>
      </c>
      <c r="O57" s="26"/>
      <c r="P57" s="24">
        <f t="shared" si="1"/>
        <v>898190.64011863456</v>
      </c>
    </row>
    <row r="58" spans="1:16" ht="19.5" customHeight="1" x14ac:dyDescent="0.2">
      <c r="A58" s="16" t="s">
        <v>71</v>
      </c>
      <c r="B58" s="17">
        <v>204880</v>
      </c>
      <c r="C58" s="18"/>
      <c r="D58" s="19">
        <v>172270</v>
      </c>
      <c r="E58" s="20">
        <v>1118100</v>
      </c>
      <c r="F58" s="20"/>
      <c r="G58" s="19"/>
      <c r="H58" s="21"/>
      <c r="I58" s="19">
        <v>10040</v>
      </c>
      <c r="J58" s="19"/>
      <c r="K58" s="19"/>
      <c r="L58" s="40">
        <v>0</v>
      </c>
      <c r="M58" s="19"/>
      <c r="N58" s="22">
        <v>23129.794251552663</v>
      </c>
      <c r="O58" s="26"/>
      <c r="P58" s="24">
        <f t="shared" si="1"/>
        <v>1528419.7942515526</v>
      </c>
    </row>
    <row r="59" spans="1:16" ht="17.25" customHeight="1" x14ac:dyDescent="0.2">
      <c r="A59" s="16" t="s">
        <v>72</v>
      </c>
      <c r="B59" s="17">
        <v>1073660</v>
      </c>
      <c r="C59" s="18"/>
      <c r="D59" s="19"/>
      <c r="E59" s="20"/>
      <c r="F59" s="20"/>
      <c r="G59" s="19"/>
      <c r="H59" s="21"/>
      <c r="I59" s="19"/>
      <c r="J59" s="19"/>
      <c r="K59" s="19"/>
      <c r="L59" s="40">
        <v>0</v>
      </c>
      <c r="M59" s="19"/>
      <c r="N59" s="22">
        <v>70682.081050380977</v>
      </c>
      <c r="O59" s="26"/>
      <c r="P59" s="24">
        <f t="shared" si="1"/>
        <v>1144342.0810503811</v>
      </c>
    </row>
    <row r="60" spans="1:16" ht="28.5" customHeight="1" x14ac:dyDescent="0.2">
      <c r="A60" s="16" t="s">
        <v>73</v>
      </c>
      <c r="B60" s="17">
        <v>1459450</v>
      </c>
      <c r="C60" s="18"/>
      <c r="D60" s="19">
        <v>183460</v>
      </c>
      <c r="E60" s="20"/>
      <c r="F60" s="20"/>
      <c r="G60" s="19"/>
      <c r="H60" s="21"/>
      <c r="I60" s="19"/>
      <c r="J60" s="19"/>
      <c r="K60" s="19"/>
      <c r="L60" s="40">
        <v>0</v>
      </c>
      <c r="M60" s="19"/>
      <c r="N60" s="22">
        <v>80554.369236730257</v>
      </c>
      <c r="O60" s="26"/>
      <c r="P60" s="24">
        <f t="shared" si="1"/>
        <v>1723464.3692367303</v>
      </c>
    </row>
    <row r="61" spans="1:16" ht="12.75" customHeight="1" x14ac:dyDescent="0.2">
      <c r="A61" s="16" t="s">
        <v>74</v>
      </c>
      <c r="B61" s="17">
        <v>100950</v>
      </c>
      <c r="C61" s="26"/>
      <c r="D61" s="19"/>
      <c r="E61" s="20"/>
      <c r="F61" s="20"/>
      <c r="G61" s="19"/>
      <c r="H61" s="21"/>
      <c r="I61" s="19"/>
      <c r="J61" s="19"/>
      <c r="K61" s="19"/>
      <c r="L61" s="40">
        <v>0</v>
      </c>
      <c r="M61" s="19"/>
      <c r="N61" s="22">
        <v>0</v>
      </c>
      <c r="O61" s="26"/>
      <c r="P61" s="24">
        <f t="shared" si="1"/>
        <v>100950</v>
      </c>
    </row>
    <row r="62" spans="1:16" ht="12.75" customHeight="1" x14ac:dyDescent="0.2">
      <c r="A62" s="16" t="s">
        <v>75</v>
      </c>
      <c r="B62" s="17">
        <v>153550</v>
      </c>
      <c r="C62" s="18"/>
      <c r="D62" s="19"/>
      <c r="E62" s="20"/>
      <c r="F62" s="20"/>
      <c r="G62" s="19"/>
      <c r="H62" s="21"/>
      <c r="I62" s="19"/>
      <c r="J62" s="19"/>
      <c r="K62" s="19"/>
      <c r="L62" s="40">
        <v>0</v>
      </c>
      <c r="M62" s="19"/>
      <c r="N62" s="22">
        <v>0</v>
      </c>
      <c r="O62" s="26"/>
      <c r="P62" s="24">
        <f t="shared" si="1"/>
        <v>153550</v>
      </c>
    </row>
    <row r="63" spans="1:16" ht="12.75" customHeight="1" x14ac:dyDescent="0.2">
      <c r="A63" s="16" t="s">
        <v>76</v>
      </c>
      <c r="B63" s="17">
        <v>0</v>
      </c>
      <c r="C63" s="26"/>
      <c r="D63" s="19"/>
      <c r="E63" s="20"/>
      <c r="F63" s="20"/>
      <c r="G63" s="19"/>
      <c r="H63" s="21"/>
      <c r="I63" s="19"/>
      <c r="J63" s="19"/>
      <c r="K63" s="19"/>
      <c r="L63" s="40">
        <v>0</v>
      </c>
      <c r="M63" s="19"/>
      <c r="N63" s="22">
        <v>0</v>
      </c>
      <c r="O63" s="26"/>
      <c r="P63" s="24">
        <f t="shared" si="1"/>
        <v>0</v>
      </c>
    </row>
    <row r="64" spans="1:16" ht="30.75" customHeight="1" x14ac:dyDescent="0.2">
      <c r="A64" s="16" t="s">
        <v>77</v>
      </c>
      <c r="B64" s="17">
        <v>1215500</v>
      </c>
      <c r="C64" s="18"/>
      <c r="D64" s="19"/>
      <c r="E64" s="20"/>
      <c r="F64" s="20"/>
      <c r="G64" s="19"/>
      <c r="H64" s="21">
        <v>9300</v>
      </c>
      <c r="I64" s="19">
        <v>12550</v>
      </c>
      <c r="J64" s="19"/>
      <c r="K64" s="19"/>
      <c r="L64" s="40">
        <v>880</v>
      </c>
      <c r="M64" s="19"/>
      <c r="N64" s="22">
        <v>94395.843352610711</v>
      </c>
      <c r="O64" s="26"/>
      <c r="P64" s="24">
        <f t="shared" si="1"/>
        <v>1332625.8433526107</v>
      </c>
    </row>
    <row r="65" spans="1:16" ht="12.75" customHeight="1" x14ac:dyDescent="0.2">
      <c r="A65" s="16" t="s">
        <v>78</v>
      </c>
      <c r="B65" s="17">
        <v>667890</v>
      </c>
      <c r="C65" s="18"/>
      <c r="D65" s="19"/>
      <c r="E65" s="20"/>
      <c r="F65" s="20"/>
      <c r="G65" s="19">
        <v>406490</v>
      </c>
      <c r="H65" s="21">
        <v>189530</v>
      </c>
      <c r="I65" s="19"/>
      <c r="J65" s="19"/>
      <c r="K65" s="19"/>
      <c r="L65" s="40">
        <v>2000</v>
      </c>
      <c r="M65" s="19"/>
      <c r="N65" s="22">
        <v>100342.72515792702</v>
      </c>
      <c r="O65" s="26"/>
      <c r="P65" s="24">
        <f t="shared" si="1"/>
        <v>1366252.725157927</v>
      </c>
    </row>
    <row r="66" spans="1:16" ht="20.25" customHeight="1" x14ac:dyDescent="0.2">
      <c r="A66" s="16" t="s">
        <v>79</v>
      </c>
      <c r="B66" s="17">
        <v>2344830</v>
      </c>
      <c r="C66" s="18"/>
      <c r="D66" s="19"/>
      <c r="E66" s="20"/>
      <c r="F66" s="20"/>
      <c r="G66" s="19">
        <v>309690</v>
      </c>
      <c r="H66" s="21">
        <v>60880</v>
      </c>
      <c r="I66" s="19"/>
      <c r="J66" s="19"/>
      <c r="K66" s="19"/>
      <c r="L66" s="40">
        <v>0</v>
      </c>
      <c r="M66" s="19"/>
      <c r="N66" s="22">
        <v>62862.051471114188</v>
      </c>
      <c r="O66" s="26"/>
      <c r="P66" s="24">
        <f t="shared" si="1"/>
        <v>2778262.0514711142</v>
      </c>
    </row>
    <row r="67" spans="1:16" ht="15" customHeight="1" x14ac:dyDescent="0.2">
      <c r="A67" s="16" t="s">
        <v>80</v>
      </c>
      <c r="B67" s="17">
        <v>560630</v>
      </c>
      <c r="C67" s="18"/>
      <c r="D67" s="19"/>
      <c r="E67" s="20">
        <v>491700</v>
      </c>
      <c r="F67" s="20"/>
      <c r="G67" s="19">
        <v>335590</v>
      </c>
      <c r="H67" s="21">
        <v>37540</v>
      </c>
      <c r="I67" s="19">
        <v>20300</v>
      </c>
      <c r="J67" s="19"/>
      <c r="K67" s="19"/>
      <c r="L67" s="40">
        <v>1000</v>
      </c>
      <c r="M67" s="19"/>
      <c r="N67" s="22">
        <v>102452.90868159171</v>
      </c>
      <c r="O67" s="26"/>
      <c r="P67" s="24">
        <f t="shared" si="1"/>
        <v>1549212.9086815917</v>
      </c>
    </row>
    <row r="68" spans="1:16" ht="15" customHeight="1" x14ac:dyDescent="0.2">
      <c r="A68" s="16" t="s">
        <v>81</v>
      </c>
      <c r="B68" s="17">
        <v>1711630</v>
      </c>
      <c r="C68" s="18"/>
      <c r="D68" s="19"/>
      <c r="E68" s="20"/>
      <c r="F68" s="20"/>
      <c r="G68" s="19">
        <v>404180</v>
      </c>
      <c r="H68" s="21"/>
      <c r="I68" s="19">
        <v>83450</v>
      </c>
      <c r="J68" s="19"/>
      <c r="K68" s="19"/>
      <c r="L68" s="40">
        <v>0</v>
      </c>
      <c r="M68" s="19"/>
      <c r="N68" s="22">
        <v>220156.40451043873</v>
      </c>
      <c r="O68" s="26"/>
      <c r="P68" s="24">
        <f t="shared" si="1"/>
        <v>2419416.4045104389</v>
      </c>
    </row>
    <row r="69" spans="1:16" ht="15" customHeight="1" x14ac:dyDescent="0.2">
      <c r="A69" s="16" t="s">
        <v>82</v>
      </c>
      <c r="B69" s="17">
        <v>1191900</v>
      </c>
      <c r="C69" s="18"/>
      <c r="D69" s="19">
        <v>39220</v>
      </c>
      <c r="E69" s="20"/>
      <c r="F69" s="20"/>
      <c r="G69" s="19"/>
      <c r="H69" s="21">
        <v>10110</v>
      </c>
      <c r="I69" s="19">
        <v>23270</v>
      </c>
      <c r="J69" s="19"/>
      <c r="K69" s="19"/>
      <c r="L69" s="40">
        <v>0</v>
      </c>
      <c r="M69" s="19"/>
      <c r="N69" s="22">
        <v>0</v>
      </c>
      <c r="O69" s="26"/>
      <c r="P69" s="24">
        <f t="shared" si="1"/>
        <v>1264500</v>
      </c>
    </row>
    <row r="70" spans="1:16" ht="34.5" customHeight="1" x14ac:dyDescent="0.2">
      <c r="A70" s="28" t="s">
        <v>83</v>
      </c>
      <c r="B70" s="29">
        <f>SUM(B4:B69)</f>
        <v>93004700</v>
      </c>
      <c r="C70" s="29">
        <f t="shared" ref="C70:L70" si="2">SUM(C4:C69)</f>
        <v>1271810</v>
      </c>
      <c r="D70" s="29">
        <f>SUM(D4:D69)</f>
        <v>1332060</v>
      </c>
      <c r="E70" s="30">
        <f t="shared" si="2"/>
        <v>15476090</v>
      </c>
      <c r="F70" s="30"/>
      <c r="G70" s="31">
        <f t="shared" si="2"/>
        <v>19498070</v>
      </c>
      <c r="H70" s="31">
        <f t="shared" si="2"/>
        <v>1950170</v>
      </c>
      <c r="I70" s="31">
        <f t="shared" si="2"/>
        <v>1539830</v>
      </c>
      <c r="J70" s="31">
        <f t="shared" si="2"/>
        <v>64110</v>
      </c>
      <c r="K70" s="31">
        <f t="shared" si="2"/>
        <v>613110</v>
      </c>
      <c r="L70" s="31">
        <f t="shared" si="2"/>
        <v>39150</v>
      </c>
      <c r="M70" s="32"/>
      <c r="N70" s="41">
        <f>SUM(N4:N69)</f>
        <v>7810979.9999999991</v>
      </c>
      <c r="O70" s="33"/>
      <c r="P70" s="34">
        <f>SUM(P4:P69)</f>
        <v>142600080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sheetProtection selectLockedCells="1" selectUnlockedCells="1"/>
  <mergeCells count="3">
    <mergeCell ref="A1:N1"/>
    <mergeCell ref="B2:L2"/>
    <mergeCell ref="A72:P72"/>
  </mergeCells>
  <pageMargins left="0" right="0.2" top="0.43333333333333335" bottom="0.39374999999999999" header="0.51180555555555551" footer="0"/>
  <pageSetup paperSize="9" scale="73" firstPageNumber="0" fitToHeight="0" orientation="landscape" r:id="rId1"/>
  <headerFooter alignWithMargins="0">
    <oddFooter>&amp;CΣελίδα &amp;P από &amp;N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A8B8-33A3-4F79-9B54-59F1AFECC730}">
  <sheetPr codeName="Sheet4"/>
  <dimension ref="A1:R72"/>
  <sheetViews>
    <sheetView workbookViewId="0">
      <pane xSplit="1" ySplit="3" topLeftCell="B55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45" customWidth="1"/>
    <col min="15" max="15" width="2" style="1" customWidth="1"/>
    <col min="16" max="16" width="13.85546875" style="1" customWidth="1"/>
    <col min="17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384" width="6.85546875" style="1"/>
  </cols>
  <sheetData>
    <row r="1" spans="1:18" ht="48" customHeight="1" x14ac:dyDescent="0.2">
      <c r="A1" s="59" t="s">
        <v>85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18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42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43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829510</v>
      </c>
      <c r="C4" s="18"/>
      <c r="D4" s="19"/>
      <c r="E4" s="20"/>
      <c r="F4" s="20"/>
      <c r="G4" s="19"/>
      <c r="H4" s="21">
        <v>4280</v>
      </c>
      <c r="I4" s="19">
        <v>23260</v>
      </c>
      <c r="J4" s="19"/>
      <c r="K4" s="19"/>
      <c r="L4" s="40">
        <v>650</v>
      </c>
      <c r="M4" s="19"/>
      <c r="N4" s="22">
        <v>44658.234206559144</v>
      </c>
      <c r="O4" s="23"/>
      <c r="P4" s="24">
        <f t="shared" ref="P4:P35" si="0">SUM(B4:N4)</f>
        <v>902358.23420655914</v>
      </c>
    </row>
    <row r="5" spans="1:18" ht="15" customHeight="1" x14ac:dyDescent="0.2">
      <c r="A5" s="16" t="s">
        <v>18</v>
      </c>
      <c r="B5" s="17">
        <v>757760</v>
      </c>
      <c r="C5" s="18"/>
      <c r="D5" s="19"/>
      <c r="E5" s="20">
        <v>1249230</v>
      </c>
      <c r="F5" s="20"/>
      <c r="G5" s="19"/>
      <c r="H5" s="21">
        <v>87100</v>
      </c>
      <c r="I5" s="19">
        <v>23700</v>
      </c>
      <c r="J5" s="19"/>
      <c r="K5" s="19"/>
      <c r="L5" s="40">
        <v>850</v>
      </c>
      <c r="M5" s="19"/>
      <c r="N5" s="22">
        <v>201281.88498719595</v>
      </c>
      <c r="O5" s="23"/>
      <c r="P5" s="24">
        <f t="shared" si="0"/>
        <v>2319921.884987196</v>
      </c>
    </row>
    <row r="6" spans="1:18" ht="15" customHeight="1" x14ac:dyDescent="0.2">
      <c r="A6" s="16" t="s">
        <v>19</v>
      </c>
      <c r="B6" s="17">
        <v>1374480</v>
      </c>
      <c r="C6" s="18"/>
      <c r="D6" s="19"/>
      <c r="E6" s="20"/>
      <c r="F6" s="20"/>
      <c r="G6" s="19">
        <v>327850</v>
      </c>
      <c r="H6" s="21">
        <v>92350</v>
      </c>
      <c r="I6" s="19"/>
      <c r="J6" s="19">
        <v>6750</v>
      </c>
      <c r="K6" s="19"/>
      <c r="L6" s="40">
        <v>1700</v>
      </c>
      <c r="M6" s="19"/>
      <c r="N6" s="22">
        <v>155923.53621894453</v>
      </c>
      <c r="O6" s="23"/>
      <c r="P6" s="24">
        <f t="shared" si="0"/>
        <v>1959053.5362189445</v>
      </c>
    </row>
    <row r="7" spans="1:18" ht="25.5" customHeight="1" x14ac:dyDescent="0.2">
      <c r="A7" s="16" t="s">
        <v>20</v>
      </c>
      <c r="B7" s="17">
        <v>1458670</v>
      </c>
      <c r="C7" s="18"/>
      <c r="D7" s="19"/>
      <c r="E7" s="20"/>
      <c r="F7" s="20"/>
      <c r="G7" s="19">
        <v>456870</v>
      </c>
      <c r="H7" s="21">
        <v>45680</v>
      </c>
      <c r="I7" s="19"/>
      <c r="J7" s="19"/>
      <c r="K7" s="19"/>
      <c r="L7" s="40">
        <v>400</v>
      </c>
      <c r="M7" s="19"/>
      <c r="N7" s="22">
        <v>91204.779195714626</v>
      </c>
      <c r="O7" s="23"/>
      <c r="P7" s="24">
        <f t="shared" si="0"/>
        <v>2052824.7791957147</v>
      </c>
    </row>
    <row r="8" spans="1:18" ht="15" customHeight="1" x14ac:dyDescent="0.2">
      <c r="A8" s="16" t="s">
        <v>21</v>
      </c>
      <c r="B8" s="17">
        <v>49840</v>
      </c>
      <c r="C8" s="26"/>
      <c r="D8" s="19"/>
      <c r="E8" s="20"/>
      <c r="F8" s="20"/>
      <c r="G8" s="19"/>
      <c r="H8" s="21"/>
      <c r="I8" s="19"/>
      <c r="J8" s="19"/>
      <c r="K8" s="19"/>
      <c r="L8" s="40">
        <v>0</v>
      </c>
      <c r="M8" s="19"/>
      <c r="N8" s="22">
        <v>0</v>
      </c>
      <c r="O8" s="23"/>
      <c r="P8" s="24">
        <f t="shared" si="0"/>
        <v>49840</v>
      </c>
    </row>
    <row r="9" spans="1:18" ht="15" customHeight="1" x14ac:dyDescent="0.2">
      <c r="A9" s="16" t="s">
        <v>22</v>
      </c>
      <c r="B9" s="17">
        <v>15274010</v>
      </c>
      <c r="C9" s="18"/>
      <c r="D9" s="19"/>
      <c r="E9" s="20">
        <v>231340</v>
      </c>
      <c r="F9" s="20">
        <v>379100</v>
      </c>
      <c r="G9" s="19">
        <v>11784370</v>
      </c>
      <c r="H9" s="21">
        <v>54890</v>
      </c>
      <c r="I9" s="19">
        <v>315000</v>
      </c>
      <c r="J9" s="19">
        <v>89160</v>
      </c>
      <c r="K9" s="19"/>
      <c r="L9" s="40">
        <v>0</v>
      </c>
      <c r="M9" s="19"/>
      <c r="N9" s="22">
        <v>1405325.52791498</v>
      </c>
      <c r="O9" s="23"/>
      <c r="P9" s="24">
        <f t="shared" si="0"/>
        <v>29533195.527914979</v>
      </c>
      <c r="R9" s="25"/>
    </row>
    <row r="10" spans="1:18" ht="15" customHeight="1" x14ac:dyDescent="0.2">
      <c r="A10" s="16" t="s">
        <v>23</v>
      </c>
      <c r="B10" s="17">
        <v>1367770</v>
      </c>
      <c r="C10" s="18"/>
      <c r="D10" s="19"/>
      <c r="E10" s="20">
        <v>543050</v>
      </c>
      <c r="F10" s="20"/>
      <c r="G10" s="19">
        <v>406550</v>
      </c>
      <c r="H10" s="21">
        <v>62750</v>
      </c>
      <c r="I10" s="19"/>
      <c r="J10" s="19"/>
      <c r="K10" s="19"/>
      <c r="L10" s="40">
        <v>800</v>
      </c>
      <c r="M10" s="19"/>
      <c r="N10" s="22">
        <v>129739.70958841764</v>
      </c>
      <c r="O10" s="23"/>
      <c r="P10" s="24">
        <f t="shared" si="0"/>
        <v>2510659.7095884178</v>
      </c>
    </row>
    <row r="11" spans="1:18" ht="15" customHeight="1" x14ac:dyDescent="0.2">
      <c r="A11" s="16" t="s">
        <v>24</v>
      </c>
      <c r="B11" s="17">
        <v>166870</v>
      </c>
      <c r="C11" s="18"/>
      <c r="D11" s="19"/>
      <c r="E11" s="20">
        <v>440815</v>
      </c>
      <c r="F11" s="20"/>
      <c r="G11" s="19"/>
      <c r="H11" s="21"/>
      <c r="I11" s="19"/>
      <c r="J11" s="19"/>
      <c r="K11" s="19"/>
      <c r="L11" s="40">
        <v>0</v>
      </c>
      <c r="M11" s="19"/>
      <c r="N11" s="22">
        <v>12293.591171956636</v>
      </c>
      <c r="O11" s="23"/>
      <c r="P11" s="24">
        <f t="shared" si="0"/>
        <v>619978.59117195662</v>
      </c>
    </row>
    <row r="12" spans="1:18" ht="15" customHeight="1" x14ac:dyDescent="0.2">
      <c r="A12" s="16" t="s">
        <v>25</v>
      </c>
      <c r="B12" s="17">
        <v>909540</v>
      </c>
      <c r="C12" s="18">
        <v>663130</v>
      </c>
      <c r="D12" s="19"/>
      <c r="E12" s="20"/>
      <c r="F12" s="20"/>
      <c r="G12" s="19"/>
      <c r="H12" s="21"/>
      <c r="I12" s="19">
        <v>75810</v>
      </c>
      <c r="J12" s="19"/>
      <c r="K12" s="19"/>
      <c r="L12" s="40">
        <v>780</v>
      </c>
      <c r="M12" s="19"/>
      <c r="N12" s="22">
        <v>133694.45050161509</v>
      </c>
      <c r="O12" s="23"/>
      <c r="P12" s="24">
        <f t="shared" si="0"/>
        <v>1782954.4505016152</v>
      </c>
    </row>
    <row r="13" spans="1:18" ht="24" customHeight="1" x14ac:dyDescent="0.2">
      <c r="A13" s="16" t="s">
        <v>26</v>
      </c>
      <c r="B13" s="17">
        <v>1829010</v>
      </c>
      <c r="C13" s="18"/>
      <c r="D13" s="19"/>
      <c r="E13" s="20"/>
      <c r="F13" s="20"/>
      <c r="G13" s="19">
        <v>977480</v>
      </c>
      <c r="H13" s="21">
        <v>85850</v>
      </c>
      <c r="I13" s="19">
        <v>41300</v>
      </c>
      <c r="J13" s="19"/>
      <c r="K13" s="19"/>
      <c r="L13" s="40">
        <v>300</v>
      </c>
      <c r="M13" s="19"/>
      <c r="N13" s="22">
        <v>258596.50577846041</v>
      </c>
      <c r="O13" s="23"/>
      <c r="P13" s="24">
        <f t="shared" si="0"/>
        <v>3192536.5057784603</v>
      </c>
    </row>
    <row r="14" spans="1:18" ht="22.5" customHeight="1" x14ac:dyDescent="0.2">
      <c r="A14" s="16" t="s">
        <v>27</v>
      </c>
      <c r="B14" s="17">
        <v>1920670</v>
      </c>
      <c r="C14" s="18"/>
      <c r="D14" s="19"/>
      <c r="E14" s="20"/>
      <c r="F14" s="20"/>
      <c r="G14" s="19"/>
      <c r="H14" s="21"/>
      <c r="I14" s="19">
        <v>9740</v>
      </c>
      <c r="J14" s="19"/>
      <c r="K14" s="19"/>
      <c r="L14" s="40">
        <v>850</v>
      </c>
      <c r="M14" s="19"/>
      <c r="N14" s="22">
        <v>19592.660067696332</v>
      </c>
      <c r="O14" s="23"/>
      <c r="P14" s="24">
        <f t="shared" si="0"/>
        <v>1950852.6600676964</v>
      </c>
    </row>
    <row r="15" spans="1:18" ht="21" customHeight="1" x14ac:dyDescent="0.2">
      <c r="A15" s="16" t="s">
        <v>28</v>
      </c>
      <c r="B15" s="17">
        <v>3891920</v>
      </c>
      <c r="C15" s="18">
        <v>348440</v>
      </c>
      <c r="D15" s="19">
        <v>317330</v>
      </c>
      <c r="E15" s="20"/>
      <c r="F15" s="20"/>
      <c r="G15" s="19">
        <v>345530</v>
      </c>
      <c r="H15" s="21">
        <v>5010</v>
      </c>
      <c r="I15" s="19">
        <v>43000</v>
      </c>
      <c r="J15" s="19"/>
      <c r="K15" s="19"/>
      <c r="L15" s="40">
        <v>1900</v>
      </c>
      <c r="M15" s="19"/>
      <c r="N15" s="22">
        <v>183774.60662454166</v>
      </c>
      <c r="O15" s="23"/>
      <c r="P15" s="24">
        <f t="shared" si="0"/>
        <v>5136904.6066245418</v>
      </c>
    </row>
    <row r="16" spans="1:18" ht="30" customHeight="1" x14ac:dyDescent="0.2">
      <c r="A16" s="16" t="s">
        <v>29</v>
      </c>
      <c r="B16" s="17">
        <v>2096300</v>
      </c>
      <c r="C16" s="18"/>
      <c r="D16" s="19"/>
      <c r="E16" s="20"/>
      <c r="F16" s="20"/>
      <c r="G16" s="19"/>
      <c r="H16" s="21"/>
      <c r="I16" s="19"/>
      <c r="J16" s="19"/>
      <c r="K16" s="19"/>
      <c r="L16" s="40">
        <v>1200</v>
      </c>
      <c r="M16" s="19"/>
      <c r="N16" s="22">
        <v>193190.00274501438</v>
      </c>
      <c r="O16" s="23"/>
      <c r="P16" s="24">
        <f t="shared" si="0"/>
        <v>2290690.0027450146</v>
      </c>
    </row>
    <row r="17" spans="1:16" ht="15" customHeight="1" x14ac:dyDescent="0.2">
      <c r="A17" s="16" t="s">
        <v>30</v>
      </c>
      <c r="B17" s="17">
        <v>853680</v>
      </c>
      <c r="C17" s="18"/>
      <c r="D17" s="19"/>
      <c r="E17" s="20"/>
      <c r="F17" s="20"/>
      <c r="G17" s="19"/>
      <c r="H17" s="21">
        <v>30800</v>
      </c>
      <c r="I17" s="19">
        <v>26530</v>
      </c>
      <c r="J17" s="19">
        <v>830</v>
      </c>
      <c r="K17" s="19">
        <v>191130</v>
      </c>
      <c r="L17" s="40">
        <v>830</v>
      </c>
      <c r="M17" s="19"/>
      <c r="N17" s="22">
        <v>0</v>
      </c>
      <c r="O17" s="23"/>
      <c r="P17" s="24">
        <f t="shared" si="0"/>
        <v>1103800</v>
      </c>
    </row>
    <row r="18" spans="1:16" ht="15" customHeight="1" x14ac:dyDescent="0.2">
      <c r="A18" s="16" t="s">
        <v>31</v>
      </c>
      <c r="B18" s="17">
        <v>1655370</v>
      </c>
      <c r="C18" s="18"/>
      <c r="D18" s="19"/>
      <c r="E18" s="20"/>
      <c r="F18" s="20"/>
      <c r="G18" s="19">
        <v>9020</v>
      </c>
      <c r="H18" s="21">
        <v>86390</v>
      </c>
      <c r="I18" s="19">
        <v>25220</v>
      </c>
      <c r="J18" s="19"/>
      <c r="K18" s="19"/>
      <c r="L18" s="40">
        <v>0</v>
      </c>
      <c r="M18" s="19"/>
      <c r="N18" s="22">
        <v>10440.84</v>
      </c>
      <c r="O18" s="23"/>
      <c r="P18" s="24">
        <f t="shared" si="0"/>
        <v>1786440.84</v>
      </c>
    </row>
    <row r="19" spans="1:16" ht="15" customHeight="1" x14ac:dyDescent="0.2">
      <c r="A19" s="16" t="s">
        <v>32</v>
      </c>
      <c r="B19" s="17">
        <v>1033550</v>
      </c>
      <c r="C19" s="18"/>
      <c r="D19" s="19"/>
      <c r="E19" s="20"/>
      <c r="F19" s="20"/>
      <c r="G19" s="19">
        <v>549010</v>
      </c>
      <c r="H19" s="21">
        <v>19050</v>
      </c>
      <c r="I19" s="19"/>
      <c r="J19" s="19"/>
      <c r="K19" s="19"/>
      <c r="L19" s="40">
        <v>0</v>
      </c>
      <c r="M19" s="19"/>
      <c r="N19" s="22">
        <v>91438.755029242719</v>
      </c>
      <c r="O19" s="23"/>
      <c r="P19" s="24">
        <f t="shared" si="0"/>
        <v>1693048.7550292427</v>
      </c>
    </row>
    <row r="20" spans="1:16" ht="15" customHeight="1" x14ac:dyDescent="0.2">
      <c r="A20" s="16" t="s">
        <v>33</v>
      </c>
      <c r="B20" s="17">
        <v>2894110</v>
      </c>
      <c r="C20" s="18"/>
      <c r="D20" s="19"/>
      <c r="E20" s="20"/>
      <c r="F20" s="20"/>
      <c r="G20" s="19"/>
      <c r="H20" s="21">
        <v>297020</v>
      </c>
      <c r="I20" s="19"/>
      <c r="J20" s="19"/>
      <c r="K20" s="19"/>
      <c r="L20" s="40">
        <v>490</v>
      </c>
      <c r="M20" s="19"/>
      <c r="N20" s="22">
        <v>350418.51820322382</v>
      </c>
      <c r="O20" s="23"/>
      <c r="P20" s="24">
        <f t="shared" si="0"/>
        <v>3542038.5182032241</v>
      </c>
    </row>
    <row r="21" spans="1:16" ht="15" customHeight="1" x14ac:dyDescent="0.2">
      <c r="A21" s="16" t="s">
        <v>34</v>
      </c>
      <c r="B21" s="17">
        <v>555320</v>
      </c>
      <c r="C21" s="18"/>
      <c r="D21" s="19"/>
      <c r="E21" s="20">
        <v>521790</v>
      </c>
      <c r="F21" s="20"/>
      <c r="G21" s="19"/>
      <c r="H21" s="21">
        <v>22350</v>
      </c>
      <c r="I21" s="19">
        <v>3850</v>
      </c>
      <c r="J21" s="19"/>
      <c r="K21" s="19"/>
      <c r="L21" s="40">
        <v>0</v>
      </c>
      <c r="M21" s="19"/>
      <c r="N21" s="22">
        <v>38068.21297067956</v>
      </c>
      <c r="O21" s="23"/>
      <c r="P21" s="24">
        <f t="shared" si="0"/>
        <v>1141378.2129706796</v>
      </c>
    </row>
    <row r="22" spans="1:16" ht="20.25" customHeight="1" x14ac:dyDescent="0.2">
      <c r="A22" s="16" t="s">
        <v>35</v>
      </c>
      <c r="B22" s="17">
        <v>1805260</v>
      </c>
      <c r="C22" s="18"/>
      <c r="D22" s="19"/>
      <c r="E22" s="20"/>
      <c r="F22" s="20"/>
      <c r="G22" s="19"/>
      <c r="H22" s="21">
        <v>421370</v>
      </c>
      <c r="I22" s="19"/>
      <c r="J22" s="19"/>
      <c r="K22" s="19"/>
      <c r="L22" s="40">
        <v>0</v>
      </c>
      <c r="M22" s="19"/>
      <c r="N22" s="22">
        <v>0</v>
      </c>
      <c r="O22" s="23"/>
      <c r="P22" s="24">
        <f t="shared" si="0"/>
        <v>2226630</v>
      </c>
    </row>
    <row r="23" spans="1:16" ht="15" customHeight="1" x14ac:dyDescent="0.2">
      <c r="A23" s="16" t="s">
        <v>36</v>
      </c>
      <c r="B23" s="17">
        <v>1210650</v>
      </c>
      <c r="C23" s="18"/>
      <c r="D23" s="19"/>
      <c r="E23" s="20"/>
      <c r="F23" s="20"/>
      <c r="G23" s="19"/>
      <c r="H23" s="21"/>
      <c r="I23" s="19"/>
      <c r="J23" s="19"/>
      <c r="K23" s="19"/>
      <c r="L23" s="40">
        <v>900</v>
      </c>
      <c r="M23" s="19"/>
      <c r="N23" s="22">
        <v>81181.558722302812</v>
      </c>
      <c r="O23" s="23"/>
      <c r="P23" s="24">
        <f t="shared" si="0"/>
        <v>1292731.5587223028</v>
      </c>
    </row>
    <row r="24" spans="1:16" ht="25.5" customHeight="1" x14ac:dyDescent="0.2">
      <c r="A24" s="16" t="s">
        <v>37</v>
      </c>
      <c r="B24" s="17">
        <v>1323600</v>
      </c>
      <c r="C24" s="18"/>
      <c r="D24" s="19">
        <v>112670</v>
      </c>
      <c r="E24" s="20">
        <v>111210</v>
      </c>
      <c r="F24" s="20"/>
      <c r="G24" s="19">
        <v>177380</v>
      </c>
      <c r="H24" s="21">
        <v>140050</v>
      </c>
      <c r="I24" s="19">
        <v>28100</v>
      </c>
      <c r="J24" s="19"/>
      <c r="K24" s="19"/>
      <c r="L24" s="40">
        <v>640</v>
      </c>
      <c r="M24" s="19"/>
      <c r="N24" s="22">
        <v>120888.19946605296</v>
      </c>
      <c r="O24" s="23"/>
      <c r="P24" s="24">
        <f t="shared" si="0"/>
        <v>2014538.1994660529</v>
      </c>
    </row>
    <row r="25" spans="1:16" ht="15" customHeight="1" x14ac:dyDescent="0.2">
      <c r="A25" s="27" t="s">
        <v>38</v>
      </c>
      <c r="B25" s="17">
        <v>1838800</v>
      </c>
      <c r="C25" s="18"/>
      <c r="D25" s="19"/>
      <c r="E25" s="20"/>
      <c r="F25" s="20"/>
      <c r="G25" s="19"/>
      <c r="H25" s="21"/>
      <c r="I25" s="19"/>
      <c r="J25" s="19"/>
      <c r="K25" s="19"/>
      <c r="L25" s="40">
        <v>300</v>
      </c>
      <c r="M25" s="19"/>
      <c r="N25" s="22">
        <v>128998.33512991563</v>
      </c>
      <c r="O25" s="23"/>
      <c r="P25" s="24">
        <f t="shared" si="0"/>
        <v>1968098.3351299157</v>
      </c>
    </row>
    <row r="26" spans="1:16" ht="15" customHeight="1" x14ac:dyDescent="0.2">
      <c r="A26" s="16" t="s">
        <v>39</v>
      </c>
      <c r="B26" s="17">
        <v>2249790</v>
      </c>
      <c r="C26" s="18"/>
      <c r="D26" s="19"/>
      <c r="E26" s="20"/>
      <c r="F26" s="20"/>
      <c r="G26" s="19"/>
      <c r="H26" s="21">
        <v>19970</v>
      </c>
      <c r="I26" s="19">
        <v>18550</v>
      </c>
      <c r="J26" s="19"/>
      <c r="K26" s="19"/>
      <c r="L26" s="40">
        <v>690</v>
      </c>
      <c r="M26" s="19"/>
      <c r="N26" s="22">
        <v>124364.86590633974</v>
      </c>
      <c r="O26" s="23"/>
      <c r="P26" s="24">
        <f t="shared" si="0"/>
        <v>2413364.8659063396</v>
      </c>
    </row>
    <row r="27" spans="1:16" ht="15" customHeight="1" x14ac:dyDescent="0.2">
      <c r="A27" s="16" t="s">
        <v>40</v>
      </c>
      <c r="B27" s="17">
        <v>1467480</v>
      </c>
      <c r="C27" s="18"/>
      <c r="D27" s="19"/>
      <c r="E27" s="20"/>
      <c r="F27" s="20"/>
      <c r="G27" s="19"/>
      <c r="H27" s="21"/>
      <c r="I27" s="19"/>
      <c r="J27" s="19"/>
      <c r="K27" s="19">
        <v>193670</v>
      </c>
      <c r="L27" s="40">
        <v>600</v>
      </c>
      <c r="M27" s="19"/>
      <c r="N27" s="22">
        <v>8230.604625604059</v>
      </c>
      <c r="O27" s="23"/>
      <c r="P27" s="24">
        <f t="shared" si="0"/>
        <v>1669980.6046256041</v>
      </c>
    </row>
    <row r="28" spans="1:16" ht="15" customHeight="1" x14ac:dyDescent="0.2">
      <c r="A28" s="16" t="s">
        <v>41</v>
      </c>
      <c r="B28" s="17">
        <v>1993070</v>
      </c>
      <c r="C28" s="18"/>
      <c r="D28" s="19"/>
      <c r="E28" s="20"/>
      <c r="F28" s="20"/>
      <c r="G28" s="19">
        <v>691700</v>
      </c>
      <c r="H28" s="21">
        <v>47620</v>
      </c>
      <c r="I28" s="19">
        <v>32420</v>
      </c>
      <c r="J28" s="19"/>
      <c r="K28" s="19"/>
      <c r="L28" s="40">
        <v>740</v>
      </c>
      <c r="M28" s="19"/>
      <c r="N28" s="22">
        <v>121139.03318087049</v>
      </c>
      <c r="O28" s="23"/>
      <c r="P28" s="24">
        <f t="shared" si="0"/>
        <v>2886689.0331808706</v>
      </c>
    </row>
    <row r="29" spans="1:16" ht="15" customHeight="1" x14ac:dyDescent="0.2">
      <c r="A29" s="16" t="s">
        <v>42</v>
      </c>
      <c r="B29" s="17">
        <v>812590</v>
      </c>
      <c r="C29" s="18"/>
      <c r="D29" s="19"/>
      <c r="E29" s="20"/>
      <c r="F29" s="20"/>
      <c r="G29" s="19"/>
      <c r="H29" s="21">
        <v>18540</v>
      </c>
      <c r="I29" s="19">
        <v>3780</v>
      </c>
      <c r="J29" s="19"/>
      <c r="K29" s="19"/>
      <c r="L29" s="40">
        <v>610</v>
      </c>
      <c r="M29" s="19"/>
      <c r="N29" s="22">
        <v>48019.703863690556</v>
      </c>
      <c r="O29" s="23"/>
      <c r="P29" s="24">
        <f t="shared" si="0"/>
        <v>883539.70386369061</v>
      </c>
    </row>
    <row r="30" spans="1:16" ht="15" customHeight="1" x14ac:dyDescent="0.2">
      <c r="A30" s="16" t="s">
        <v>43</v>
      </c>
      <c r="B30" s="17">
        <v>1024070</v>
      </c>
      <c r="C30" s="18"/>
      <c r="D30" s="19"/>
      <c r="E30" s="20">
        <v>1826950</v>
      </c>
      <c r="F30" s="20"/>
      <c r="G30" s="19">
        <v>431000</v>
      </c>
      <c r="H30" s="21">
        <v>66280</v>
      </c>
      <c r="I30" s="19">
        <v>31150</v>
      </c>
      <c r="J30" s="19"/>
      <c r="K30" s="19"/>
      <c r="L30" s="40">
        <v>620</v>
      </c>
      <c r="M30" s="19"/>
      <c r="N30" s="22">
        <v>205780.93608324291</v>
      </c>
      <c r="O30" s="23"/>
      <c r="P30" s="24">
        <f t="shared" si="0"/>
        <v>3585850.9360832428</v>
      </c>
    </row>
    <row r="31" spans="1:16" ht="25.5" customHeight="1" x14ac:dyDescent="0.2">
      <c r="A31" s="16" t="s">
        <v>44</v>
      </c>
      <c r="B31" s="17">
        <v>573740</v>
      </c>
      <c r="C31" s="18"/>
      <c r="D31" s="19"/>
      <c r="E31" s="20">
        <f>1759220+26910</f>
        <v>1786130</v>
      </c>
      <c r="F31" s="20"/>
      <c r="G31" s="19">
        <v>299270</v>
      </c>
      <c r="H31" s="21">
        <v>65560</v>
      </c>
      <c r="I31" s="19">
        <v>39030</v>
      </c>
      <c r="J31" s="19">
        <v>5480</v>
      </c>
      <c r="K31" s="19">
        <v>4160</v>
      </c>
      <c r="L31" s="40">
        <v>500</v>
      </c>
      <c r="M31" s="19"/>
      <c r="N31" s="22">
        <v>148885.17952008391</v>
      </c>
      <c r="O31" s="23"/>
      <c r="P31" s="24">
        <f t="shared" si="0"/>
        <v>2922755.1795200841</v>
      </c>
    </row>
    <row r="32" spans="1:16" ht="15" customHeight="1" x14ac:dyDescent="0.2">
      <c r="A32" s="16" t="s">
        <v>45</v>
      </c>
      <c r="B32" s="17">
        <v>4116740</v>
      </c>
      <c r="C32" s="18"/>
      <c r="D32" s="19"/>
      <c r="E32" s="20"/>
      <c r="F32" s="20"/>
      <c r="G32" s="19"/>
      <c r="H32" s="21"/>
      <c r="I32" s="19">
        <v>23080</v>
      </c>
      <c r="J32" s="19"/>
      <c r="K32" s="19"/>
      <c r="L32" s="40">
        <v>800</v>
      </c>
      <c r="M32" s="19"/>
      <c r="N32" s="22">
        <v>134232.85482432006</v>
      </c>
      <c r="O32" s="23"/>
      <c r="P32" s="24">
        <f t="shared" si="0"/>
        <v>4274852.8548243204</v>
      </c>
    </row>
    <row r="33" spans="1:16" ht="15" customHeight="1" x14ac:dyDescent="0.2">
      <c r="A33" s="16" t="s">
        <v>46</v>
      </c>
      <c r="B33" s="17">
        <v>540510</v>
      </c>
      <c r="C33" s="18"/>
      <c r="D33" s="19"/>
      <c r="E33" s="20">
        <f>1142900+15740</f>
        <v>1158640</v>
      </c>
      <c r="F33" s="20"/>
      <c r="G33" s="19"/>
      <c r="H33" s="21">
        <v>5710</v>
      </c>
      <c r="I33" s="19"/>
      <c r="J33" s="19"/>
      <c r="K33" s="19"/>
      <c r="L33" s="40">
        <v>0</v>
      </c>
      <c r="M33" s="19"/>
      <c r="N33" s="22">
        <v>56125.292260431772</v>
      </c>
      <c r="O33" s="23"/>
      <c r="P33" s="24">
        <f t="shared" si="0"/>
        <v>1760985.2922604317</v>
      </c>
    </row>
    <row r="34" spans="1:16" ht="15" customHeight="1" x14ac:dyDescent="0.2">
      <c r="A34" s="16" t="s">
        <v>47</v>
      </c>
      <c r="B34" s="17">
        <v>1503940</v>
      </c>
      <c r="C34" s="18"/>
      <c r="D34" s="19"/>
      <c r="E34" s="20"/>
      <c r="F34" s="20"/>
      <c r="G34" s="19"/>
      <c r="H34" s="21">
        <v>115910</v>
      </c>
      <c r="I34" s="19">
        <v>14300</v>
      </c>
      <c r="J34" s="19"/>
      <c r="K34" s="19"/>
      <c r="L34" s="40">
        <v>0</v>
      </c>
      <c r="M34" s="19"/>
      <c r="N34" s="22">
        <v>144016.68884540649</v>
      </c>
      <c r="O34" s="26"/>
      <c r="P34" s="24">
        <f t="shared" si="0"/>
        <v>1778166.6888454065</v>
      </c>
    </row>
    <row r="35" spans="1:16" ht="15" customHeight="1" x14ac:dyDescent="0.2">
      <c r="A35" s="16" t="s">
        <v>48</v>
      </c>
      <c r="B35" s="17">
        <v>124960</v>
      </c>
      <c r="C35" s="18"/>
      <c r="D35" s="19"/>
      <c r="E35" s="20"/>
      <c r="F35" s="20"/>
      <c r="G35" s="19"/>
      <c r="H35" s="21"/>
      <c r="I35" s="19"/>
      <c r="J35" s="19"/>
      <c r="K35" s="19"/>
      <c r="L35" s="40">
        <v>0</v>
      </c>
      <c r="M35" s="19"/>
      <c r="N35" s="22">
        <v>0</v>
      </c>
      <c r="O35" s="26"/>
      <c r="P35" s="24">
        <f t="shared" si="0"/>
        <v>124960</v>
      </c>
    </row>
    <row r="36" spans="1:16" ht="15" customHeight="1" x14ac:dyDescent="0.2">
      <c r="A36" s="16" t="s">
        <v>49</v>
      </c>
      <c r="B36" s="17">
        <v>834310</v>
      </c>
      <c r="C36" s="18"/>
      <c r="D36" s="19"/>
      <c r="E36" s="20"/>
      <c r="F36" s="20"/>
      <c r="G36" s="19">
        <v>5770</v>
      </c>
      <c r="H36" s="21"/>
      <c r="I36" s="19"/>
      <c r="J36" s="19"/>
      <c r="K36" s="19"/>
      <c r="L36" s="40">
        <v>0</v>
      </c>
      <c r="M36" s="19"/>
      <c r="N36" s="22">
        <v>62825.469207734073</v>
      </c>
      <c r="O36" s="26"/>
      <c r="P36" s="24">
        <f>SUM(B36:N36)</f>
        <v>902905.4692077341</v>
      </c>
    </row>
    <row r="37" spans="1:16" ht="25.5" customHeight="1" x14ac:dyDescent="0.2">
      <c r="A37" s="16" t="s">
        <v>50</v>
      </c>
      <c r="B37" s="17">
        <v>859640</v>
      </c>
      <c r="C37" s="18"/>
      <c r="D37" s="19"/>
      <c r="E37" s="20"/>
      <c r="F37" s="20"/>
      <c r="G37" s="19"/>
      <c r="H37" s="21">
        <v>206310</v>
      </c>
      <c r="I37" s="19">
        <v>6860</v>
      </c>
      <c r="J37" s="19"/>
      <c r="K37" s="19"/>
      <c r="L37" s="40">
        <v>0</v>
      </c>
      <c r="M37" s="19"/>
      <c r="N37" s="22">
        <v>64603.568075146424</v>
      </c>
      <c r="O37" s="26"/>
      <c r="P37" s="24">
        <f t="shared" ref="P37:P69" si="1">SUM(B37:N37)</f>
        <v>1137413.5680751465</v>
      </c>
    </row>
    <row r="38" spans="1:16" ht="12.75" customHeight="1" x14ac:dyDescent="0.2">
      <c r="A38" s="16" t="s">
        <v>51</v>
      </c>
      <c r="B38" s="17">
        <v>765190</v>
      </c>
      <c r="C38" s="18"/>
      <c r="D38" s="19"/>
      <c r="E38" s="20"/>
      <c r="F38" s="20"/>
      <c r="G38" s="19"/>
      <c r="H38" s="21">
        <v>20120</v>
      </c>
      <c r="I38" s="19"/>
      <c r="J38" s="19"/>
      <c r="K38" s="19"/>
      <c r="L38" s="40">
        <v>300</v>
      </c>
      <c r="M38" s="19"/>
      <c r="N38" s="22">
        <v>12593.286969877974</v>
      </c>
      <c r="O38" s="26"/>
      <c r="P38" s="24">
        <f t="shared" si="1"/>
        <v>798203.28696987801</v>
      </c>
    </row>
    <row r="39" spans="1:16" ht="16.5" customHeight="1" x14ac:dyDescent="0.2">
      <c r="A39" s="16" t="s">
        <v>52</v>
      </c>
      <c r="B39" s="17">
        <v>1504760</v>
      </c>
      <c r="C39" s="18"/>
      <c r="D39" s="19"/>
      <c r="E39" s="20"/>
      <c r="F39" s="20"/>
      <c r="G39" s="19"/>
      <c r="H39" s="21"/>
      <c r="I39" s="19">
        <v>19330</v>
      </c>
      <c r="J39" s="19"/>
      <c r="K39" s="19"/>
      <c r="L39" s="40">
        <v>0</v>
      </c>
      <c r="M39" s="19"/>
      <c r="N39" s="22">
        <v>45942.458262047621</v>
      </c>
      <c r="O39" s="26"/>
      <c r="P39" s="24">
        <f t="shared" si="1"/>
        <v>1570032.4582620477</v>
      </c>
    </row>
    <row r="40" spans="1:16" ht="30" customHeight="1" x14ac:dyDescent="0.2">
      <c r="A40" s="16" t="s">
        <v>53</v>
      </c>
      <c r="B40" s="17">
        <v>1293590</v>
      </c>
      <c r="C40" s="18"/>
      <c r="D40" s="19"/>
      <c r="E40" s="20"/>
      <c r="F40" s="20"/>
      <c r="G40" s="19"/>
      <c r="H40" s="21">
        <v>12530</v>
      </c>
      <c r="I40" s="19">
        <v>7570</v>
      </c>
      <c r="J40" s="19"/>
      <c r="K40" s="19"/>
      <c r="L40" s="40">
        <v>0</v>
      </c>
      <c r="M40" s="19"/>
      <c r="N40" s="22">
        <v>72935.056600360695</v>
      </c>
      <c r="O40" s="26"/>
      <c r="P40" s="24">
        <f t="shared" si="1"/>
        <v>1386625.0566003607</v>
      </c>
    </row>
    <row r="41" spans="1:16" ht="15" customHeight="1" x14ac:dyDescent="0.2">
      <c r="A41" s="16" t="s">
        <v>54</v>
      </c>
      <c r="B41" s="17">
        <v>1270780</v>
      </c>
      <c r="C41" s="18"/>
      <c r="D41" s="19"/>
      <c r="E41" s="20"/>
      <c r="F41" s="20"/>
      <c r="G41" s="19"/>
      <c r="H41" s="21">
        <v>4390</v>
      </c>
      <c r="I41" s="19">
        <v>20560</v>
      </c>
      <c r="J41" s="19"/>
      <c r="K41" s="19"/>
      <c r="L41" s="40">
        <v>0</v>
      </c>
      <c r="M41" s="19"/>
      <c r="N41" s="22">
        <v>57157.569987413197</v>
      </c>
      <c r="O41" s="19"/>
      <c r="P41" s="24">
        <f t="shared" si="1"/>
        <v>1352887.5699874132</v>
      </c>
    </row>
    <row r="42" spans="1:16" ht="15" customHeight="1" x14ac:dyDescent="0.2">
      <c r="A42" s="16" t="s">
        <v>55</v>
      </c>
      <c r="B42" s="17">
        <v>947770</v>
      </c>
      <c r="C42" s="18"/>
      <c r="D42" s="19"/>
      <c r="E42" s="20"/>
      <c r="F42" s="20"/>
      <c r="G42" s="19">
        <v>167500</v>
      </c>
      <c r="H42" s="21">
        <v>42220</v>
      </c>
      <c r="I42" s="19">
        <v>22940</v>
      </c>
      <c r="J42" s="19"/>
      <c r="K42" s="19"/>
      <c r="L42" s="40">
        <v>200</v>
      </c>
      <c r="M42" s="19"/>
      <c r="N42" s="22">
        <v>96232.072418010634</v>
      </c>
      <c r="O42" s="26"/>
      <c r="P42" s="24">
        <f t="shared" si="1"/>
        <v>1276862.0724180106</v>
      </c>
    </row>
    <row r="43" spans="1:16" ht="15" customHeight="1" x14ac:dyDescent="0.2">
      <c r="A43" s="16" t="s">
        <v>56</v>
      </c>
      <c r="B43" s="17">
        <v>671070</v>
      </c>
      <c r="C43" s="18"/>
      <c r="D43" s="19">
        <v>120300</v>
      </c>
      <c r="E43" s="20">
        <v>504280</v>
      </c>
      <c r="F43" s="20"/>
      <c r="G43" s="19">
        <v>360840</v>
      </c>
      <c r="H43" s="21">
        <v>33780</v>
      </c>
      <c r="I43" s="19">
        <v>103590</v>
      </c>
      <c r="J43" s="19"/>
      <c r="K43" s="19"/>
      <c r="L43" s="40">
        <v>700</v>
      </c>
      <c r="M43" s="19"/>
      <c r="N43" s="22">
        <v>95831.842307364102</v>
      </c>
      <c r="O43" s="26"/>
      <c r="P43" s="24">
        <f t="shared" si="1"/>
        <v>1890391.8423073641</v>
      </c>
    </row>
    <row r="44" spans="1:16" ht="15" customHeight="1" x14ac:dyDescent="0.2">
      <c r="A44" s="16" t="s">
        <v>57</v>
      </c>
      <c r="B44" s="17">
        <v>1694420</v>
      </c>
      <c r="C44" s="18"/>
      <c r="D44" s="19"/>
      <c r="E44" s="20"/>
      <c r="F44" s="20"/>
      <c r="G44" s="19">
        <v>476000</v>
      </c>
      <c r="H44" s="21">
        <v>30800</v>
      </c>
      <c r="I44" s="19">
        <v>21230</v>
      </c>
      <c r="J44" s="19">
        <v>8420</v>
      </c>
      <c r="K44" s="19"/>
      <c r="L44" s="40">
        <v>0</v>
      </c>
      <c r="M44" s="19"/>
      <c r="N44" s="22">
        <v>142665.7440856499</v>
      </c>
      <c r="O44" s="26"/>
      <c r="P44" s="24">
        <f t="shared" si="1"/>
        <v>2373535.74408565</v>
      </c>
    </row>
    <row r="45" spans="1:16" ht="15" customHeight="1" x14ac:dyDescent="0.2">
      <c r="A45" s="16" t="s">
        <v>58</v>
      </c>
      <c r="B45" s="17">
        <v>1677340</v>
      </c>
      <c r="C45" s="18"/>
      <c r="D45" s="19"/>
      <c r="E45" s="20">
        <v>441840</v>
      </c>
      <c r="F45" s="20"/>
      <c r="G45" s="19"/>
      <c r="H45" s="21">
        <v>12230</v>
      </c>
      <c r="I45" s="19">
        <v>23090</v>
      </c>
      <c r="J45" s="19"/>
      <c r="K45" s="19"/>
      <c r="L45" s="40">
        <v>690</v>
      </c>
      <c r="M45" s="19"/>
      <c r="N45" s="22">
        <v>187263.25713608702</v>
      </c>
      <c r="O45" s="26"/>
      <c r="P45" s="24">
        <f t="shared" si="1"/>
        <v>2342453.2571360869</v>
      </c>
    </row>
    <row r="46" spans="1:16" ht="15.75" customHeight="1" x14ac:dyDescent="0.2">
      <c r="A46" s="16" t="s">
        <v>59</v>
      </c>
      <c r="B46" s="17">
        <v>951560</v>
      </c>
      <c r="C46" s="18"/>
      <c r="D46" s="19">
        <v>107790</v>
      </c>
      <c r="E46" s="20">
        <f>2470110+4760</f>
        <v>2474870</v>
      </c>
      <c r="F46" s="20"/>
      <c r="G46" s="19"/>
      <c r="H46" s="21"/>
      <c r="I46" s="19">
        <v>65630</v>
      </c>
      <c r="J46" s="19"/>
      <c r="K46" s="19"/>
      <c r="L46" s="40">
        <v>900</v>
      </c>
      <c r="M46" s="19"/>
      <c r="N46" s="22">
        <v>141802.45896976418</v>
      </c>
      <c r="O46" s="26"/>
      <c r="P46" s="24">
        <f t="shared" si="1"/>
        <v>3742552.4589697644</v>
      </c>
    </row>
    <row r="47" spans="1:16" ht="15" customHeight="1" x14ac:dyDescent="0.2">
      <c r="A47" s="16" t="s">
        <v>60</v>
      </c>
      <c r="B47" s="17">
        <v>1162500</v>
      </c>
      <c r="C47" s="18"/>
      <c r="D47" s="19"/>
      <c r="E47" s="20">
        <v>765810</v>
      </c>
      <c r="F47" s="20"/>
      <c r="G47" s="19"/>
      <c r="H47" s="21">
        <v>89370</v>
      </c>
      <c r="I47" s="19">
        <v>174950</v>
      </c>
      <c r="J47" s="19"/>
      <c r="K47" s="19"/>
      <c r="L47" s="40">
        <v>610</v>
      </c>
      <c r="M47" s="19"/>
      <c r="N47" s="22">
        <v>173811.56014449467</v>
      </c>
      <c r="O47" s="26"/>
      <c r="P47" s="24">
        <f t="shared" si="1"/>
        <v>2367051.5601444948</v>
      </c>
    </row>
    <row r="48" spans="1:16" ht="15" customHeight="1" x14ac:dyDescent="0.2">
      <c r="A48" s="16" t="s">
        <v>61</v>
      </c>
      <c r="B48" s="17">
        <v>922070</v>
      </c>
      <c r="C48" s="18"/>
      <c r="D48" s="19"/>
      <c r="E48" s="20"/>
      <c r="F48" s="20"/>
      <c r="G48" s="19"/>
      <c r="H48" s="21">
        <v>97060</v>
      </c>
      <c r="I48" s="19"/>
      <c r="J48" s="19"/>
      <c r="K48" s="19"/>
      <c r="L48" s="40">
        <v>0</v>
      </c>
      <c r="M48" s="19"/>
      <c r="N48" s="22">
        <v>97894.504585267758</v>
      </c>
      <c r="O48" s="26"/>
      <c r="P48" s="24">
        <f t="shared" si="1"/>
        <v>1117024.5045852677</v>
      </c>
    </row>
    <row r="49" spans="1:16" ht="14.25" customHeight="1" x14ac:dyDescent="0.2">
      <c r="A49" s="27" t="s">
        <v>62</v>
      </c>
      <c r="B49" s="17">
        <v>1923090</v>
      </c>
      <c r="C49" s="18"/>
      <c r="D49" s="19"/>
      <c r="E49" s="20"/>
      <c r="F49" s="20"/>
      <c r="G49" s="19">
        <v>90520</v>
      </c>
      <c r="H49" s="21">
        <v>194750</v>
      </c>
      <c r="I49" s="19"/>
      <c r="J49" s="19"/>
      <c r="K49" s="19"/>
      <c r="L49" s="40">
        <v>740</v>
      </c>
      <c r="M49" s="19"/>
      <c r="N49" s="22">
        <v>164449.28825339294</v>
      </c>
      <c r="O49" s="26"/>
      <c r="P49" s="24">
        <f>SUM(B49:N49)</f>
        <v>2373549.288253393</v>
      </c>
    </row>
    <row r="50" spans="1:16" ht="17.25" customHeight="1" x14ac:dyDescent="0.2">
      <c r="A50" s="16" t="s">
        <v>63</v>
      </c>
      <c r="B50" s="17">
        <v>1281280</v>
      </c>
      <c r="C50" s="18"/>
      <c r="D50" s="19"/>
      <c r="E50" s="20"/>
      <c r="F50" s="20"/>
      <c r="G50" s="19"/>
      <c r="H50" s="21">
        <v>113880</v>
      </c>
      <c r="I50" s="19">
        <v>23090</v>
      </c>
      <c r="J50" s="19">
        <v>19200</v>
      </c>
      <c r="K50" s="19"/>
      <c r="L50" s="40">
        <v>1000</v>
      </c>
      <c r="M50" s="19"/>
      <c r="N50" s="22">
        <v>118383.26836765767</v>
      </c>
      <c r="O50" s="26"/>
      <c r="P50" s="24">
        <f t="shared" si="1"/>
        <v>1556833.2683676577</v>
      </c>
    </row>
    <row r="51" spans="1:16" ht="15" customHeight="1" x14ac:dyDescent="0.2">
      <c r="A51" s="16" t="s">
        <v>64</v>
      </c>
      <c r="B51" s="17">
        <v>4647420</v>
      </c>
      <c r="C51" s="18"/>
      <c r="D51" s="19"/>
      <c r="E51" s="20">
        <f>1108800+84920</f>
        <v>1193720</v>
      </c>
      <c r="F51" s="20"/>
      <c r="G51" s="19">
        <v>220210</v>
      </c>
      <c r="H51" s="21"/>
      <c r="I51" s="19">
        <v>48610</v>
      </c>
      <c r="J51" s="19"/>
      <c r="K51" s="19">
        <v>130400</v>
      </c>
      <c r="L51" s="40">
        <v>260</v>
      </c>
      <c r="M51" s="19"/>
      <c r="N51" s="22">
        <v>276413.54213284841</v>
      </c>
      <c r="O51" s="26"/>
      <c r="P51" s="24">
        <f t="shared" si="1"/>
        <v>6517033.5421328489</v>
      </c>
    </row>
    <row r="52" spans="1:16" ht="15" customHeight="1" x14ac:dyDescent="0.2">
      <c r="A52" s="16" t="s">
        <v>65</v>
      </c>
      <c r="B52" s="17">
        <v>903080</v>
      </c>
      <c r="C52" s="18"/>
      <c r="D52" s="19"/>
      <c r="E52" s="20"/>
      <c r="F52" s="20"/>
      <c r="G52" s="19">
        <v>103240</v>
      </c>
      <c r="H52" s="21"/>
      <c r="I52" s="19">
        <v>14910</v>
      </c>
      <c r="J52" s="19"/>
      <c r="K52" s="19"/>
      <c r="L52" s="40">
        <v>300</v>
      </c>
      <c r="M52" s="19"/>
      <c r="N52" s="22">
        <v>89289.560782910383</v>
      </c>
      <c r="O52" s="26"/>
      <c r="P52" s="24">
        <f t="shared" si="1"/>
        <v>1110819.5607829103</v>
      </c>
    </row>
    <row r="53" spans="1:16" ht="15" customHeight="1" x14ac:dyDescent="0.2">
      <c r="A53" s="16" t="s">
        <v>66</v>
      </c>
      <c r="B53" s="17">
        <v>98220</v>
      </c>
      <c r="C53" s="18"/>
      <c r="D53" s="19">
        <v>160620</v>
      </c>
      <c r="E53" s="20">
        <v>581560</v>
      </c>
      <c r="F53" s="20"/>
      <c r="G53" s="19">
        <v>37480</v>
      </c>
      <c r="H53" s="21">
        <v>13230</v>
      </c>
      <c r="I53" s="19">
        <v>3930</v>
      </c>
      <c r="J53" s="19"/>
      <c r="K53" s="19"/>
      <c r="L53" s="40">
        <v>0</v>
      </c>
      <c r="M53" s="19"/>
      <c r="N53" s="22">
        <v>17544.971129504793</v>
      </c>
      <c r="O53" s="26"/>
      <c r="P53" s="24">
        <f t="shared" si="1"/>
        <v>912584.97112950485</v>
      </c>
    </row>
    <row r="54" spans="1:16" ht="15" customHeight="1" x14ac:dyDescent="0.2">
      <c r="A54" s="16" t="s">
        <v>67</v>
      </c>
      <c r="B54" s="17">
        <v>4124430</v>
      </c>
      <c r="C54" s="18"/>
      <c r="D54" s="19"/>
      <c r="E54" s="20"/>
      <c r="F54" s="20"/>
      <c r="G54" s="19">
        <v>728080</v>
      </c>
      <c r="H54" s="21"/>
      <c r="I54" s="19">
        <v>202000</v>
      </c>
      <c r="J54" s="19">
        <v>5070</v>
      </c>
      <c r="K54" s="19"/>
      <c r="L54" s="40">
        <v>90</v>
      </c>
      <c r="M54" s="19"/>
      <c r="N54" s="22">
        <v>270565.17528709862</v>
      </c>
      <c r="O54" s="26"/>
      <c r="P54" s="24">
        <f t="shared" si="1"/>
        <v>5330235.1752870986</v>
      </c>
    </row>
    <row r="55" spans="1:16" ht="15" customHeight="1" x14ac:dyDescent="0.2">
      <c r="A55" s="16" t="s">
        <v>68</v>
      </c>
      <c r="B55" s="17">
        <v>338930</v>
      </c>
      <c r="C55" s="18"/>
      <c r="D55" s="19"/>
      <c r="E55" s="20"/>
      <c r="F55" s="20"/>
      <c r="G55" s="19">
        <v>1193800</v>
      </c>
      <c r="H55" s="21">
        <v>46120</v>
      </c>
      <c r="I55" s="19"/>
      <c r="J55" s="19"/>
      <c r="K55" s="19"/>
      <c r="L55" s="40">
        <v>0</v>
      </c>
      <c r="M55" s="19"/>
      <c r="N55" s="22">
        <v>104897.02163625689</v>
      </c>
      <c r="O55" s="26"/>
      <c r="P55" s="24">
        <f t="shared" si="1"/>
        <v>1683747.0216362569</v>
      </c>
    </row>
    <row r="56" spans="1:16" ht="15" customHeight="1" x14ac:dyDescent="0.2">
      <c r="A56" s="16" t="s">
        <v>69</v>
      </c>
      <c r="B56" s="17">
        <v>142510</v>
      </c>
      <c r="C56" s="18"/>
      <c r="D56" s="19"/>
      <c r="E56" s="20"/>
      <c r="F56" s="20"/>
      <c r="G56" s="19"/>
      <c r="H56" s="21"/>
      <c r="I56" s="19"/>
      <c r="J56" s="19"/>
      <c r="K56" s="19"/>
      <c r="L56" s="40">
        <v>0</v>
      </c>
      <c r="M56" s="19"/>
      <c r="N56" s="22">
        <v>12341.979691099921</v>
      </c>
      <c r="O56" s="26"/>
      <c r="P56" s="24">
        <f t="shared" si="1"/>
        <v>154851.97969109993</v>
      </c>
    </row>
    <row r="57" spans="1:16" ht="25.5" customHeight="1" x14ac:dyDescent="0.2">
      <c r="A57" s="16" t="s">
        <v>70</v>
      </c>
      <c r="B57" s="17">
        <v>825120</v>
      </c>
      <c r="C57" s="18"/>
      <c r="D57" s="19"/>
      <c r="E57" s="20"/>
      <c r="F57" s="20"/>
      <c r="G57" s="19"/>
      <c r="H57" s="21"/>
      <c r="I57" s="19">
        <v>8310</v>
      </c>
      <c r="J57" s="19"/>
      <c r="K57" s="19">
        <v>58580</v>
      </c>
      <c r="L57" s="40">
        <v>630</v>
      </c>
      <c r="M57" s="19"/>
      <c r="N57" s="22">
        <v>24229.311117661793</v>
      </c>
      <c r="O57" s="26"/>
      <c r="P57" s="24">
        <f t="shared" si="1"/>
        <v>916869.31111766177</v>
      </c>
    </row>
    <row r="58" spans="1:16" ht="19.5" customHeight="1" x14ac:dyDescent="0.2">
      <c r="A58" s="16" t="s">
        <v>71</v>
      </c>
      <c r="B58" s="17">
        <v>307340</v>
      </c>
      <c r="C58" s="18"/>
      <c r="D58" s="19">
        <v>159420</v>
      </c>
      <c r="E58" s="20">
        <f>1282460+8180</f>
        <v>1290640</v>
      </c>
      <c r="F58" s="20"/>
      <c r="G58" s="19">
        <v>39580</v>
      </c>
      <c r="H58" s="21"/>
      <c r="I58" s="19">
        <v>14090</v>
      </c>
      <c r="J58" s="19"/>
      <c r="K58" s="19"/>
      <c r="L58" s="40">
        <v>0</v>
      </c>
      <c r="M58" s="19"/>
      <c r="N58" s="22">
        <v>24183.224332315713</v>
      </c>
      <c r="O58" s="26"/>
      <c r="P58" s="24">
        <f t="shared" si="1"/>
        <v>1835253.2243323156</v>
      </c>
    </row>
    <row r="59" spans="1:16" ht="17.25" customHeight="1" x14ac:dyDescent="0.2">
      <c r="A59" s="16" t="s">
        <v>72</v>
      </c>
      <c r="B59" s="17">
        <v>1810650</v>
      </c>
      <c r="C59" s="18"/>
      <c r="D59" s="19"/>
      <c r="E59" s="20"/>
      <c r="F59" s="20"/>
      <c r="G59" s="19"/>
      <c r="H59" s="21"/>
      <c r="I59" s="19"/>
      <c r="J59" s="19"/>
      <c r="K59" s="19"/>
      <c r="L59" s="40">
        <v>0</v>
      </c>
      <c r="M59" s="19"/>
      <c r="N59" s="22">
        <v>85381.081968172133</v>
      </c>
      <c r="O59" s="26"/>
      <c r="P59" s="24">
        <f t="shared" si="1"/>
        <v>1896031.0819681722</v>
      </c>
    </row>
    <row r="60" spans="1:16" ht="28.5" customHeight="1" x14ac:dyDescent="0.2">
      <c r="A60" s="16" t="s">
        <v>73</v>
      </c>
      <c r="B60" s="17">
        <v>1573470</v>
      </c>
      <c r="C60" s="18"/>
      <c r="D60" s="19">
        <v>182610</v>
      </c>
      <c r="E60" s="20"/>
      <c r="F60" s="20"/>
      <c r="G60" s="19"/>
      <c r="H60" s="21"/>
      <c r="I60" s="19"/>
      <c r="J60" s="19"/>
      <c r="K60" s="19"/>
      <c r="L60" s="40">
        <v>0</v>
      </c>
      <c r="M60" s="19"/>
      <c r="N60" s="22">
        <v>98018.06620895541</v>
      </c>
      <c r="O60" s="26"/>
      <c r="P60" s="24">
        <f t="shared" si="1"/>
        <v>1854098.0662089554</v>
      </c>
    </row>
    <row r="61" spans="1:16" ht="12.75" customHeight="1" x14ac:dyDescent="0.2">
      <c r="A61" s="16" t="s">
        <v>74</v>
      </c>
      <c r="B61" s="17">
        <v>128070</v>
      </c>
      <c r="C61" s="26"/>
      <c r="D61" s="19"/>
      <c r="E61" s="20"/>
      <c r="F61" s="20"/>
      <c r="G61" s="19"/>
      <c r="H61" s="21"/>
      <c r="I61" s="19"/>
      <c r="J61" s="19"/>
      <c r="K61" s="19"/>
      <c r="L61" s="40">
        <v>0</v>
      </c>
      <c r="M61" s="19"/>
      <c r="N61" s="22">
        <v>0</v>
      </c>
      <c r="O61" s="26"/>
      <c r="P61" s="24">
        <f t="shared" si="1"/>
        <v>128070</v>
      </c>
    </row>
    <row r="62" spans="1:16" ht="12.75" customHeight="1" x14ac:dyDescent="0.2">
      <c r="A62" s="16" t="s">
        <v>75</v>
      </c>
      <c r="B62" s="17">
        <v>205060</v>
      </c>
      <c r="C62" s="18"/>
      <c r="D62" s="19"/>
      <c r="E62" s="20"/>
      <c r="F62" s="20"/>
      <c r="G62" s="19"/>
      <c r="H62" s="21"/>
      <c r="I62" s="19"/>
      <c r="J62" s="19"/>
      <c r="K62" s="19"/>
      <c r="L62" s="40">
        <v>0</v>
      </c>
      <c r="M62" s="19"/>
      <c r="N62" s="22">
        <v>0</v>
      </c>
      <c r="O62" s="26"/>
      <c r="P62" s="24">
        <f t="shared" si="1"/>
        <v>205060</v>
      </c>
    </row>
    <row r="63" spans="1:16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40">
        <v>0</v>
      </c>
      <c r="M63" s="19"/>
      <c r="N63" s="22">
        <v>0</v>
      </c>
      <c r="O63" s="26"/>
      <c r="P63" s="24">
        <f t="shared" si="1"/>
        <v>0</v>
      </c>
    </row>
    <row r="64" spans="1:16" ht="30.75" customHeight="1" x14ac:dyDescent="0.2">
      <c r="A64" s="16" t="s">
        <v>77</v>
      </c>
      <c r="B64" s="17">
        <v>1286210</v>
      </c>
      <c r="C64" s="18"/>
      <c r="D64" s="19"/>
      <c r="E64" s="20"/>
      <c r="F64" s="20"/>
      <c r="G64" s="19"/>
      <c r="H64" s="21">
        <v>35460</v>
      </c>
      <c r="I64" s="19">
        <v>13250</v>
      </c>
      <c r="J64" s="19"/>
      <c r="K64" s="19"/>
      <c r="L64" s="40">
        <v>400</v>
      </c>
      <c r="M64" s="19"/>
      <c r="N64" s="22">
        <v>78979.880454844868</v>
      </c>
      <c r="O64" s="26"/>
      <c r="P64" s="24">
        <f t="shared" si="1"/>
        <v>1414299.8804548448</v>
      </c>
    </row>
    <row r="65" spans="1:16" ht="12.75" customHeight="1" x14ac:dyDescent="0.2">
      <c r="A65" s="16" t="s">
        <v>78</v>
      </c>
      <c r="B65" s="17">
        <v>625980</v>
      </c>
      <c r="C65" s="18"/>
      <c r="D65" s="19"/>
      <c r="E65" s="20"/>
      <c r="F65" s="20"/>
      <c r="G65" s="19">
        <v>428800</v>
      </c>
      <c r="H65" s="21">
        <v>180310</v>
      </c>
      <c r="I65" s="19"/>
      <c r="J65" s="19"/>
      <c r="K65" s="19"/>
      <c r="L65" s="40">
        <v>690</v>
      </c>
      <c r="M65" s="19"/>
      <c r="N65" s="22">
        <v>104915.05138570289</v>
      </c>
      <c r="O65" s="26"/>
      <c r="P65" s="24">
        <f t="shared" si="1"/>
        <v>1340695.0513857028</v>
      </c>
    </row>
    <row r="66" spans="1:16" ht="20.25" customHeight="1" x14ac:dyDescent="0.2">
      <c r="A66" s="16" t="s">
        <v>79</v>
      </c>
      <c r="B66" s="17">
        <v>3015380</v>
      </c>
      <c r="C66" s="18">
        <v>757110</v>
      </c>
      <c r="D66" s="19"/>
      <c r="E66" s="20"/>
      <c r="F66" s="20"/>
      <c r="G66" s="19">
        <v>315250</v>
      </c>
      <c r="H66" s="21">
        <v>55880</v>
      </c>
      <c r="I66" s="19"/>
      <c r="J66" s="19"/>
      <c r="K66" s="19"/>
      <c r="L66" s="40">
        <v>0</v>
      </c>
      <c r="M66" s="19"/>
      <c r="N66" s="22">
        <v>67530.862096919445</v>
      </c>
      <c r="O66" s="26"/>
      <c r="P66" s="24">
        <f t="shared" si="1"/>
        <v>4211150.8620969197</v>
      </c>
    </row>
    <row r="67" spans="1:16" ht="15" customHeight="1" x14ac:dyDescent="0.2">
      <c r="A67" s="16" t="s">
        <v>80</v>
      </c>
      <c r="B67" s="17">
        <v>694140</v>
      </c>
      <c r="C67" s="18"/>
      <c r="D67" s="19"/>
      <c r="E67" s="20">
        <f>456490+2230</f>
        <v>458720</v>
      </c>
      <c r="F67" s="20"/>
      <c r="G67" s="19">
        <v>371190</v>
      </c>
      <c r="H67" s="21">
        <v>47540</v>
      </c>
      <c r="I67" s="19">
        <v>26380</v>
      </c>
      <c r="J67" s="19"/>
      <c r="K67" s="19"/>
      <c r="L67" s="40">
        <v>1100</v>
      </c>
      <c r="M67" s="19"/>
      <c r="N67" s="22">
        <v>85044.2446738914</v>
      </c>
      <c r="O67" s="26"/>
      <c r="P67" s="24">
        <f t="shared" si="1"/>
        <v>1684114.2446738915</v>
      </c>
    </row>
    <row r="68" spans="1:16" ht="15" customHeight="1" x14ac:dyDescent="0.2">
      <c r="A68" s="16" t="s">
        <v>81</v>
      </c>
      <c r="B68" s="17">
        <v>1902200</v>
      </c>
      <c r="C68" s="18"/>
      <c r="D68" s="19"/>
      <c r="E68" s="20"/>
      <c r="F68" s="20"/>
      <c r="G68" s="19">
        <v>382390</v>
      </c>
      <c r="H68" s="21"/>
      <c r="I68" s="19">
        <v>91810</v>
      </c>
      <c r="J68" s="19"/>
      <c r="K68" s="19"/>
      <c r="L68" s="40">
        <v>100</v>
      </c>
      <c r="M68" s="19"/>
      <c r="N68" s="22">
        <v>214289.5540990422</v>
      </c>
      <c r="O68" s="26"/>
      <c r="P68" s="24">
        <f t="shared" si="1"/>
        <v>2590789.554099042</v>
      </c>
    </row>
    <row r="69" spans="1:16" ht="15" customHeight="1" x14ac:dyDescent="0.2">
      <c r="A69" s="16" t="s">
        <v>82</v>
      </c>
      <c r="B69" s="17">
        <v>1287240</v>
      </c>
      <c r="C69" s="18"/>
      <c r="D69" s="19"/>
      <c r="E69" s="20"/>
      <c r="F69" s="20"/>
      <c r="G69" s="19"/>
      <c r="H69" s="21"/>
      <c r="I69" s="19">
        <v>28620</v>
      </c>
      <c r="J69" s="19"/>
      <c r="K69" s="19"/>
      <c r="L69" s="40">
        <v>0</v>
      </c>
      <c r="M69" s="19"/>
      <c r="N69" s="22">
        <v>0</v>
      </c>
      <c r="O69" s="26"/>
      <c r="P69" s="24">
        <f t="shared" si="1"/>
        <v>1315860</v>
      </c>
    </row>
    <row r="70" spans="1:16" ht="34.5" customHeight="1" x14ac:dyDescent="0.2">
      <c r="A70" s="28" t="s">
        <v>83</v>
      </c>
      <c r="B70" s="29">
        <f>SUM(B4:B69)</f>
        <v>101178400</v>
      </c>
      <c r="C70" s="29">
        <f t="shared" ref="C70:L70" si="2">SUM(C4:C69)</f>
        <v>1768680</v>
      </c>
      <c r="D70" s="29">
        <f>SUM(D4:D69)</f>
        <v>1160740</v>
      </c>
      <c r="E70" s="30">
        <f t="shared" si="2"/>
        <v>15580595</v>
      </c>
      <c r="F70" s="30">
        <f t="shared" si="2"/>
        <v>379100</v>
      </c>
      <c r="G70" s="31">
        <f t="shared" si="2"/>
        <v>21376680</v>
      </c>
      <c r="H70" s="31">
        <f t="shared" si="2"/>
        <v>3030510</v>
      </c>
      <c r="I70" s="31">
        <f t="shared" si="2"/>
        <v>1718570</v>
      </c>
      <c r="J70" s="31">
        <f t="shared" si="2"/>
        <v>134910</v>
      </c>
      <c r="K70" s="31">
        <f t="shared" si="2"/>
        <v>577940</v>
      </c>
      <c r="L70" s="31">
        <f t="shared" si="2"/>
        <v>25860</v>
      </c>
      <c r="M70" s="32"/>
      <c r="N70" s="31">
        <f>SUM(N4:N69)</f>
        <v>7729519.9999999991</v>
      </c>
      <c r="O70" s="33"/>
      <c r="P70" s="34">
        <f>SUM(P4:P69)</f>
        <v>154661504.99999997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44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15BDF-9786-442D-9EA6-99DFA30CD323}">
  <sheetPr codeName="Sheet5"/>
  <dimension ref="A1:P72"/>
  <sheetViews>
    <sheetView workbookViewId="0">
      <pane xSplit="1" ySplit="3" topLeftCell="B57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4.85546875" style="1" bestFit="1" customWidth="1"/>
    <col min="17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4.85546875" style="1" bestFit="1" customWidth="1"/>
    <col min="273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4.85546875" style="1" bestFit="1" customWidth="1"/>
    <col min="529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4.85546875" style="1" bestFit="1" customWidth="1"/>
    <col min="785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4.85546875" style="1" bestFit="1" customWidth="1"/>
    <col min="1041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4.85546875" style="1" bestFit="1" customWidth="1"/>
    <col min="1297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4.85546875" style="1" bestFit="1" customWidth="1"/>
    <col min="1553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4.85546875" style="1" bestFit="1" customWidth="1"/>
    <col min="1809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4.85546875" style="1" bestFit="1" customWidth="1"/>
    <col min="2065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4.85546875" style="1" bestFit="1" customWidth="1"/>
    <col min="2321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4.85546875" style="1" bestFit="1" customWidth="1"/>
    <col min="2577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4.85546875" style="1" bestFit="1" customWidth="1"/>
    <col min="2833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4.85546875" style="1" bestFit="1" customWidth="1"/>
    <col min="3089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4.85546875" style="1" bestFit="1" customWidth="1"/>
    <col min="3345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4.85546875" style="1" bestFit="1" customWidth="1"/>
    <col min="3601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4.85546875" style="1" bestFit="1" customWidth="1"/>
    <col min="3857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4.85546875" style="1" bestFit="1" customWidth="1"/>
    <col min="4113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4.85546875" style="1" bestFit="1" customWidth="1"/>
    <col min="4369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4.85546875" style="1" bestFit="1" customWidth="1"/>
    <col min="4625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4.85546875" style="1" bestFit="1" customWidth="1"/>
    <col min="4881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4.85546875" style="1" bestFit="1" customWidth="1"/>
    <col min="5137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4.85546875" style="1" bestFit="1" customWidth="1"/>
    <col min="5393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4.85546875" style="1" bestFit="1" customWidth="1"/>
    <col min="5649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4.85546875" style="1" bestFit="1" customWidth="1"/>
    <col min="5905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4.85546875" style="1" bestFit="1" customWidth="1"/>
    <col min="6161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4.85546875" style="1" bestFit="1" customWidth="1"/>
    <col min="6417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4.85546875" style="1" bestFit="1" customWidth="1"/>
    <col min="6673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4.85546875" style="1" bestFit="1" customWidth="1"/>
    <col min="6929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4.85546875" style="1" bestFit="1" customWidth="1"/>
    <col min="7185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4.85546875" style="1" bestFit="1" customWidth="1"/>
    <col min="7441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4.85546875" style="1" bestFit="1" customWidth="1"/>
    <col min="7697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4.85546875" style="1" bestFit="1" customWidth="1"/>
    <col min="7953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4.85546875" style="1" bestFit="1" customWidth="1"/>
    <col min="8209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4.85546875" style="1" bestFit="1" customWidth="1"/>
    <col min="8465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4.85546875" style="1" bestFit="1" customWidth="1"/>
    <col min="8721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4.85546875" style="1" bestFit="1" customWidth="1"/>
    <col min="8977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4.85546875" style="1" bestFit="1" customWidth="1"/>
    <col min="9233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4.85546875" style="1" bestFit="1" customWidth="1"/>
    <col min="9489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4.85546875" style="1" bestFit="1" customWidth="1"/>
    <col min="9745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4.85546875" style="1" bestFit="1" customWidth="1"/>
    <col min="10001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4.85546875" style="1" bestFit="1" customWidth="1"/>
    <col min="10257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4.85546875" style="1" bestFit="1" customWidth="1"/>
    <col min="10513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4.85546875" style="1" bestFit="1" customWidth="1"/>
    <col min="10769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4.85546875" style="1" bestFit="1" customWidth="1"/>
    <col min="11025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4.85546875" style="1" bestFit="1" customWidth="1"/>
    <col min="11281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4.85546875" style="1" bestFit="1" customWidth="1"/>
    <col min="11537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4.85546875" style="1" bestFit="1" customWidth="1"/>
    <col min="11793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4.85546875" style="1" bestFit="1" customWidth="1"/>
    <col min="12049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4.85546875" style="1" bestFit="1" customWidth="1"/>
    <col min="12305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4.85546875" style="1" bestFit="1" customWidth="1"/>
    <col min="12561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4.85546875" style="1" bestFit="1" customWidth="1"/>
    <col min="12817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4.85546875" style="1" bestFit="1" customWidth="1"/>
    <col min="13073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4.85546875" style="1" bestFit="1" customWidth="1"/>
    <col min="13329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4.85546875" style="1" bestFit="1" customWidth="1"/>
    <col min="13585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4.85546875" style="1" bestFit="1" customWidth="1"/>
    <col min="13841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4.85546875" style="1" bestFit="1" customWidth="1"/>
    <col min="14097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4.85546875" style="1" bestFit="1" customWidth="1"/>
    <col min="14353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4.85546875" style="1" bestFit="1" customWidth="1"/>
    <col min="14609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4.85546875" style="1" bestFit="1" customWidth="1"/>
    <col min="14865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4.85546875" style="1" bestFit="1" customWidth="1"/>
    <col min="15121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4.85546875" style="1" bestFit="1" customWidth="1"/>
    <col min="15377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4.85546875" style="1" bestFit="1" customWidth="1"/>
    <col min="15633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4.85546875" style="1" bestFit="1" customWidth="1"/>
    <col min="15889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4.85546875" style="1" bestFit="1" customWidth="1"/>
    <col min="16145" max="16384" width="6.85546875" style="1"/>
  </cols>
  <sheetData>
    <row r="1" spans="1:16" ht="48" customHeight="1" x14ac:dyDescent="0.2">
      <c r="A1" s="59" t="s">
        <v>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6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6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6" ht="15" customHeight="1" x14ac:dyDescent="0.2">
      <c r="A4" s="16" t="s">
        <v>17</v>
      </c>
      <c r="B4" s="17">
        <f>879330+4000</f>
        <v>883330</v>
      </c>
      <c r="C4" s="18"/>
      <c r="D4" s="19"/>
      <c r="E4" s="20"/>
      <c r="F4" s="20"/>
      <c r="G4" s="19"/>
      <c r="H4" s="21"/>
      <c r="I4" s="19">
        <v>19510</v>
      </c>
      <c r="J4" s="19"/>
      <c r="K4" s="22"/>
      <c r="L4" s="40">
        <v>600</v>
      </c>
      <c r="M4" s="19"/>
      <c r="N4" s="22">
        <v>47354.997831354383</v>
      </c>
      <c r="O4" s="23"/>
      <c r="P4" s="24">
        <f t="shared" ref="P4:P35" si="0">SUM(B4:N4)</f>
        <v>950794.99783135438</v>
      </c>
    </row>
    <row r="5" spans="1:16" ht="15" customHeight="1" x14ac:dyDescent="0.2">
      <c r="A5" s="16" t="s">
        <v>18</v>
      </c>
      <c r="B5" s="17">
        <v>670280</v>
      </c>
      <c r="C5" s="18"/>
      <c r="D5" s="19"/>
      <c r="E5" s="20">
        <v>1532140</v>
      </c>
      <c r="F5" s="20"/>
      <c r="G5" s="19"/>
      <c r="H5" s="21">
        <v>67460</v>
      </c>
      <c r="I5" s="19">
        <v>21100</v>
      </c>
      <c r="J5" s="19"/>
      <c r="K5" s="22"/>
      <c r="L5" s="40">
        <v>1290</v>
      </c>
      <c r="M5" s="19"/>
      <c r="N5" s="22">
        <v>219563.02030633716</v>
      </c>
      <c r="O5" s="23"/>
      <c r="P5" s="24">
        <f t="shared" si="0"/>
        <v>2511833.0203063372</v>
      </c>
    </row>
    <row r="6" spans="1:16" ht="15" customHeight="1" x14ac:dyDescent="0.2">
      <c r="A6" s="16" t="s">
        <v>19</v>
      </c>
      <c r="B6" s="17">
        <v>1534730</v>
      </c>
      <c r="C6" s="18"/>
      <c r="D6" s="19"/>
      <c r="E6" s="20">
        <v>18280</v>
      </c>
      <c r="F6" s="20"/>
      <c r="G6" s="19">
        <v>327520</v>
      </c>
      <c r="H6" s="21">
        <v>103630</v>
      </c>
      <c r="I6" s="19"/>
      <c r="J6" s="19">
        <v>6260</v>
      </c>
      <c r="K6" s="22"/>
      <c r="L6" s="40">
        <v>3500</v>
      </c>
      <c r="M6" s="19"/>
      <c r="N6" s="22">
        <v>190483.78602598116</v>
      </c>
      <c r="O6" s="23"/>
      <c r="P6" s="24">
        <f>SUM(B6:N6)</f>
        <v>2184403.786025981</v>
      </c>
    </row>
    <row r="7" spans="1:16" ht="25.5" customHeight="1" x14ac:dyDescent="0.2">
      <c r="A7" s="16" t="s">
        <v>20</v>
      </c>
      <c r="B7" s="17">
        <v>1547390</v>
      </c>
      <c r="C7" s="18"/>
      <c r="D7" s="19"/>
      <c r="E7" s="20"/>
      <c r="F7" s="20"/>
      <c r="G7" s="19">
        <v>482460</v>
      </c>
      <c r="H7" s="21">
        <v>133850</v>
      </c>
      <c r="I7" s="19">
        <v>10220</v>
      </c>
      <c r="J7" s="19"/>
      <c r="K7" s="22"/>
      <c r="L7" s="40">
        <v>200</v>
      </c>
      <c r="M7" s="19"/>
      <c r="N7" s="22">
        <v>103556.63918746977</v>
      </c>
      <c r="O7" s="23"/>
      <c r="P7" s="24">
        <f t="shared" si="0"/>
        <v>2277676.6391874696</v>
      </c>
    </row>
    <row r="8" spans="1:16" ht="15" customHeight="1" x14ac:dyDescent="0.2">
      <c r="A8" s="16" t="s">
        <v>21</v>
      </c>
      <c r="B8" s="17">
        <v>50790</v>
      </c>
      <c r="C8" s="26"/>
      <c r="D8" s="19"/>
      <c r="E8" s="20"/>
      <c r="F8" s="20"/>
      <c r="G8" s="19"/>
      <c r="H8" s="21"/>
      <c r="I8" s="19"/>
      <c r="J8" s="19"/>
      <c r="K8" s="19"/>
      <c r="L8" s="40">
        <v>0</v>
      </c>
      <c r="M8" s="19"/>
      <c r="N8" s="22">
        <v>0</v>
      </c>
      <c r="O8" s="23"/>
      <c r="P8" s="24">
        <f t="shared" si="0"/>
        <v>50790</v>
      </c>
    </row>
    <row r="9" spans="1:16" ht="15" customHeight="1" x14ac:dyDescent="0.2">
      <c r="A9" s="16" t="s">
        <v>22</v>
      </c>
      <c r="B9" s="17">
        <v>16539100</v>
      </c>
      <c r="C9" s="18">
        <v>5190</v>
      </c>
      <c r="D9" s="19"/>
      <c r="E9" s="20">
        <v>235950</v>
      </c>
      <c r="F9" s="20">
        <v>1372100</v>
      </c>
      <c r="G9" s="19">
        <v>11145840</v>
      </c>
      <c r="H9" s="21">
        <v>9590</v>
      </c>
      <c r="I9" s="19">
        <v>324000</v>
      </c>
      <c r="J9" s="19">
        <v>101230</v>
      </c>
      <c r="K9" s="22"/>
      <c r="L9" s="40">
        <v>0</v>
      </c>
      <c r="M9" s="19"/>
      <c r="N9" s="22">
        <v>1459095.6867325979</v>
      </c>
      <c r="O9" s="23"/>
      <c r="P9" s="24">
        <f t="shared" si="0"/>
        <v>31192095.686732598</v>
      </c>
    </row>
    <row r="10" spans="1:16" ht="15" customHeight="1" x14ac:dyDescent="0.2">
      <c r="A10" s="16" t="s">
        <v>23</v>
      </c>
      <c r="B10" s="17">
        <v>1261630</v>
      </c>
      <c r="C10" s="18"/>
      <c r="D10" s="19"/>
      <c r="E10" s="20">
        <f>523590+45690</f>
        <v>569280</v>
      </c>
      <c r="F10" s="20"/>
      <c r="G10" s="19">
        <v>459670</v>
      </c>
      <c r="H10" s="21">
        <v>60590</v>
      </c>
      <c r="I10" s="19"/>
      <c r="J10" s="19"/>
      <c r="K10" s="22"/>
      <c r="L10" s="40">
        <v>200</v>
      </c>
      <c r="M10" s="19"/>
      <c r="N10" s="22">
        <v>137374.52982784543</v>
      </c>
      <c r="O10" s="23"/>
      <c r="P10" s="24">
        <f t="shared" si="0"/>
        <v>2488744.5298278453</v>
      </c>
    </row>
    <row r="11" spans="1:16" ht="15" customHeight="1" x14ac:dyDescent="0.2">
      <c r="A11" s="16" t="s">
        <v>24</v>
      </c>
      <c r="B11" s="17">
        <v>31590</v>
      </c>
      <c r="C11" s="18"/>
      <c r="D11" s="19"/>
      <c r="E11" s="20">
        <v>664665</v>
      </c>
      <c r="F11" s="20"/>
      <c r="G11" s="19">
        <v>11950</v>
      </c>
      <c r="H11" s="21"/>
      <c r="I11" s="19"/>
      <c r="J11" s="19"/>
      <c r="K11" s="22"/>
      <c r="L11" s="40">
        <v>0</v>
      </c>
      <c r="M11" s="19"/>
      <c r="N11" s="22">
        <v>19014.388451923936</v>
      </c>
      <c r="O11" s="23"/>
      <c r="P11" s="24">
        <f t="shared" si="0"/>
        <v>727219.38845192397</v>
      </c>
    </row>
    <row r="12" spans="1:16" ht="15" customHeight="1" x14ac:dyDescent="0.2">
      <c r="A12" s="16" t="s">
        <v>25</v>
      </c>
      <c r="B12" s="17">
        <v>974590</v>
      </c>
      <c r="C12" s="18">
        <v>811080</v>
      </c>
      <c r="D12" s="19"/>
      <c r="E12" s="20"/>
      <c r="F12" s="20"/>
      <c r="G12" s="19"/>
      <c r="H12" s="21"/>
      <c r="I12" s="19">
        <v>81020</v>
      </c>
      <c r="J12" s="19"/>
      <c r="K12" s="22"/>
      <c r="L12" s="40">
        <v>1060</v>
      </c>
      <c r="M12" s="19"/>
      <c r="N12" s="22">
        <v>135858.38541382938</v>
      </c>
      <c r="O12" s="23"/>
      <c r="P12" s="24">
        <f t="shared" si="0"/>
        <v>2003608.3854138295</v>
      </c>
    </row>
    <row r="13" spans="1:16" ht="24" customHeight="1" x14ac:dyDescent="0.2">
      <c r="A13" s="16" t="s">
        <v>26</v>
      </c>
      <c r="B13" s="17">
        <v>1843360</v>
      </c>
      <c r="C13" s="18"/>
      <c r="D13" s="19"/>
      <c r="E13" s="20">
        <v>70200</v>
      </c>
      <c r="F13" s="20"/>
      <c r="G13" s="19">
        <v>1170390</v>
      </c>
      <c r="H13" s="21">
        <v>60880</v>
      </c>
      <c r="I13" s="19">
        <v>43200</v>
      </c>
      <c r="J13" s="19"/>
      <c r="K13" s="22"/>
      <c r="L13" s="40">
        <v>400</v>
      </c>
      <c r="M13" s="19"/>
      <c r="N13" s="22">
        <v>294526.87249970593</v>
      </c>
      <c r="O13" s="23"/>
      <c r="P13" s="24">
        <f t="shared" si="0"/>
        <v>3482956.8724997058</v>
      </c>
    </row>
    <row r="14" spans="1:16" ht="22.5" customHeight="1" x14ac:dyDescent="0.2">
      <c r="A14" s="16" t="s">
        <v>27</v>
      </c>
      <c r="B14" s="17">
        <v>2088620</v>
      </c>
      <c r="C14" s="18"/>
      <c r="D14" s="19"/>
      <c r="E14" s="20"/>
      <c r="F14" s="20"/>
      <c r="G14" s="19"/>
      <c r="H14" s="21">
        <v>4740</v>
      </c>
      <c r="I14" s="19">
        <v>6910</v>
      </c>
      <c r="J14" s="19"/>
      <c r="K14" s="22"/>
      <c r="L14" s="40">
        <v>700</v>
      </c>
      <c r="M14" s="19"/>
      <c r="N14" s="22">
        <v>18584.58484296071</v>
      </c>
      <c r="O14" s="23"/>
      <c r="P14" s="24">
        <f t="shared" si="0"/>
        <v>2119554.5848429608</v>
      </c>
    </row>
    <row r="15" spans="1:16" ht="21" customHeight="1" x14ac:dyDescent="0.2">
      <c r="A15" s="16" t="s">
        <v>28</v>
      </c>
      <c r="B15" s="17">
        <v>3152400</v>
      </c>
      <c r="C15" s="18">
        <v>415740</v>
      </c>
      <c r="D15" s="19">
        <v>352140</v>
      </c>
      <c r="E15" s="20"/>
      <c r="F15" s="20"/>
      <c r="G15" s="19">
        <v>297510</v>
      </c>
      <c r="H15" s="21">
        <v>1370</v>
      </c>
      <c r="I15" s="19">
        <v>50230</v>
      </c>
      <c r="J15" s="19"/>
      <c r="K15" s="22">
        <v>27010</v>
      </c>
      <c r="L15" s="40">
        <v>4500</v>
      </c>
      <c r="M15" s="19"/>
      <c r="N15" s="22">
        <v>182200.20472984959</v>
      </c>
      <c r="O15" s="23"/>
      <c r="P15" s="24">
        <f t="shared" si="0"/>
        <v>4483100.2047298495</v>
      </c>
    </row>
    <row r="16" spans="1:16" ht="30" customHeight="1" x14ac:dyDescent="0.2">
      <c r="A16" s="16" t="s">
        <v>29</v>
      </c>
      <c r="B16" s="17">
        <v>2303830</v>
      </c>
      <c r="C16" s="18"/>
      <c r="D16" s="19"/>
      <c r="E16" s="20"/>
      <c r="F16" s="20"/>
      <c r="G16" s="19"/>
      <c r="H16" s="21"/>
      <c r="I16" s="19"/>
      <c r="J16" s="19"/>
      <c r="K16" s="22"/>
      <c r="L16" s="40">
        <v>1700</v>
      </c>
      <c r="M16" s="19"/>
      <c r="N16" s="22">
        <v>231290.3544131369</v>
      </c>
      <c r="O16" s="23"/>
      <c r="P16" s="24">
        <f t="shared" si="0"/>
        <v>2536820.3544131368</v>
      </c>
    </row>
    <row r="17" spans="1:16" ht="15" customHeight="1" x14ac:dyDescent="0.2">
      <c r="A17" s="16" t="s">
        <v>30</v>
      </c>
      <c r="B17" s="17">
        <v>895210</v>
      </c>
      <c r="C17" s="18"/>
      <c r="D17" s="19"/>
      <c r="E17" s="20"/>
      <c r="F17" s="20"/>
      <c r="G17" s="19"/>
      <c r="H17" s="21">
        <v>3360</v>
      </c>
      <c r="I17" s="19">
        <v>18810</v>
      </c>
      <c r="J17" s="19"/>
      <c r="K17" s="19">
        <v>217820</v>
      </c>
      <c r="L17" s="40">
        <v>1000</v>
      </c>
      <c r="M17" s="19"/>
      <c r="N17" s="22">
        <v>0</v>
      </c>
      <c r="O17" s="23"/>
      <c r="P17" s="24">
        <f t="shared" si="0"/>
        <v>1136200</v>
      </c>
    </row>
    <row r="18" spans="1:16" ht="15" customHeight="1" x14ac:dyDescent="0.2">
      <c r="A18" s="16" t="s">
        <v>31</v>
      </c>
      <c r="B18" s="17">
        <v>1665800</v>
      </c>
      <c r="C18" s="18"/>
      <c r="D18" s="19"/>
      <c r="E18" s="20">
        <v>50860</v>
      </c>
      <c r="F18" s="20"/>
      <c r="G18" s="19"/>
      <c r="H18" s="21">
        <v>83700</v>
      </c>
      <c r="I18" s="19">
        <v>23190</v>
      </c>
      <c r="J18" s="19"/>
      <c r="K18" s="19"/>
      <c r="L18" s="40">
        <v>0</v>
      </c>
      <c r="M18" s="19"/>
      <c r="N18" s="22">
        <v>11432.82</v>
      </c>
      <c r="O18" s="23"/>
      <c r="P18" s="24">
        <f t="shared" si="0"/>
        <v>1834982.82</v>
      </c>
    </row>
    <row r="19" spans="1:16" ht="15" customHeight="1" x14ac:dyDescent="0.2">
      <c r="A19" s="16" t="s">
        <v>32</v>
      </c>
      <c r="B19" s="17">
        <v>866460</v>
      </c>
      <c r="C19" s="18"/>
      <c r="D19" s="19"/>
      <c r="E19" s="20">
        <v>56300</v>
      </c>
      <c r="F19" s="20"/>
      <c r="G19" s="19">
        <v>690470</v>
      </c>
      <c r="H19" s="21">
        <v>16680</v>
      </c>
      <c r="I19" s="19"/>
      <c r="J19" s="19"/>
      <c r="K19" s="22"/>
      <c r="L19" s="40">
        <v>0</v>
      </c>
      <c r="M19" s="19"/>
      <c r="N19" s="22">
        <v>104354.14215065032</v>
      </c>
      <c r="O19" s="23"/>
      <c r="P19" s="24">
        <f t="shared" si="0"/>
        <v>1734264.1421506503</v>
      </c>
    </row>
    <row r="20" spans="1:16" ht="15" customHeight="1" x14ac:dyDescent="0.2">
      <c r="A20" s="16" t="s">
        <v>33</v>
      </c>
      <c r="B20" s="17">
        <v>2783280</v>
      </c>
      <c r="C20" s="18"/>
      <c r="D20" s="19"/>
      <c r="E20" s="20"/>
      <c r="F20" s="20"/>
      <c r="G20" s="19">
        <v>275030</v>
      </c>
      <c r="H20" s="21">
        <v>105970</v>
      </c>
      <c r="I20" s="19">
        <v>44590</v>
      </c>
      <c r="J20" s="19"/>
      <c r="K20" s="22"/>
      <c r="L20" s="40">
        <v>630</v>
      </c>
      <c r="M20" s="19"/>
      <c r="N20" s="22">
        <v>379965.62506031344</v>
      </c>
      <c r="O20" s="23"/>
      <c r="P20" s="24">
        <f t="shared" si="0"/>
        <v>3589465.6250603134</v>
      </c>
    </row>
    <row r="21" spans="1:16" ht="15" customHeight="1" x14ac:dyDescent="0.2">
      <c r="A21" s="16" t="s">
        <v>34</v>
      </c>
      <c r="B21" s="17">
        <v>558050</v>
      </c>
      <c r="C21" s="18"/>
      <c r="D21" s="19"/>
      <c r="E21" s="20">
        <f>574670+13890</f>
        <v>588560</v>
      </c>
      <c r="F21" s="20"/>
      <c r="G21" s="19"/>
      <c r="H21" s="21">
        <v>39570</v>
      </c>
      <c r="I21" s="19">
        <v>1580</v>
      </c>
      <c r="J21" s="19"/>
      <c r="K21" s="22"/>
      <c r="L21" s="40">
        <v>0</v>
      </c>
      <c r="M21" s="19"/>
      <c r="N21" s="22">
        <v>34362.227509050274</v>
      </c>
      <c r="O21" s="23"/>
      <c r="P21" s="24">
        <f t="shared" si="0"/>
        <v>1222122.2275090502</v>
      </c>
    </row>
    <row r="22" spans="1:16" ht="20.25" customHeight="1" x14ac:dyDescent="0.2">
      <c r="A22" s="16" t="s">
        <v>35</v>
      </c>
      <c r="B22" s="17">
        <v>2283490</v>
      </c>
      <c r="C22" s="18"/>
      <c r="D22" s="19"/>
      <c r="E22" s="20"/>
      <c r="F22" s="20"/>
      <c r="G22" s="19"/>
      <c r="H22" s="21">
        <v>703430</v>
      </c>
      <c r="I22" s="19"/>
      <c r="J22" s="19"/>
      <c r="K22" s="19"/>
      <c r="L22" s="40">
        <v>0</v>
      </c>
      <c r="M22" s="19"/>
      <c r="N22" s="22">
        <v>0</v>
      </c>
      <c r="O22" s="23"/>
      <c r="P22" s="24">
        <f t="shared" si="0"/>
        <v>2986920</v>
      </c>
    </row>
    <row r="23" spans="1:16" ht="15" customHeight="1" x14ac:dyDescent="0.2">
      <c r="A23" s="16" t="s">
        <v>36</v>
      </c>
      <c r="B23" s="17">
        <v>1225580</v>
      </c>
      <c r="C23" s="18"/>
      <c r="D23" s="19"/>
      <c r="E23" s="20"/>
      <c r="F23" s="20"/>
      <c r="G23" s="19">
        <v>35410</v>
      </c>
      <c r="H23" s="21"/>
      <c r="I23" s="19"/>
      <c r="J23" s="19"/>
      <c r="K23" s="22"/>
      <c r="L23" s="40">
        <v>100</v>
      </c>
      <c r="M23" s="19"/>
      <c r="N23" s="22">
        <v>80748.799418215975</v>
      </c>
      <c r="O23" s="23"/>
      <c r="P23" s="24">
        <f t="shared" si="0"/>
        <v>1341838.7994182159</v>
      </c>
    </row>
    <row r="24" spans="1:16" ht="25.5" customHeight="1" x14ac:dyDescent="0.2">
      <c r="A24" s="16" t="s">
        <v>37</v>
      </c>
      <c r="B24" s="17">
        <v>1331890</v>
      </c>
      <c r="C24" s="18"/>
      <c r="D24" s="19">
        <v>92960</v>
      </c>
      <c r="E24" s="20">
        <v>220730</v>
      </c>
      <c r="F24" s="20"/>
      <c r="G24" s="19">
        <v>201370</v>
      </c>
      <c r="H24" s="21">
        <v>161810</v>
      </c>
      <c r="I24" s="19">
        <v>28890</v>
      </c>
      <c r="J24" s="19"/>
      <c r="K24" s="22"/>
      <c r="L24" s="40">
        <v>820</v>
      </c>
      <c r="M24" s="19"/>
      <c r="N24" s="22">
        <v>152034.07022145405</v>
      </c>
      <c r="O24" s="23"/>
      <c r="P24" s="24">
        <f t="shared" si="0"/>
        <v>2190504.0702214539</v>
      </c>
    </row>
    <row r="25" spans="1:16" ht="15" customHeight="1" x14ac:dyDescent="0.2">
      <c r="A25" s="27" t="s">
        <v>38</v>
      </c>
      <c r="B25" s="17">
        <v>1962740</v>
      </c>
      <c r="C25" s="18"/>
      <c r="D25" s="19"/>
      <c r="E25" s="20"/>
      <c r="F25" s="20"/>
      <c r="G25" s="19"/>
      <c r="H25" s="21">
        <v>4830</v>
      </c>
      <c r="I25" s="19"/>
      <c r="J25" s="19"/>
      <c r="K25" s="22"/>
      <c r="L25" s="40">
        <v>500</v>
      </c>
      <c r="M25" s="19"/>
      <c r="N25" s="22">
        <v>129410.56258047231</v>
      </c>
      <c r="O25" s="23"/>
      <c r="P25" s="24">
        <f t="shared" si="0"/>
        <v>2097480.5625804723</v>
      </c>
    </row>
    <row r="26" spans="1:16" ht="15" customHeight="1" x14ac:dyDescent="0.2">
      <c r="A26" s="16" t="s">
        <v>39</v>
      </c>
      <c r="B26" s="17">
        <v>2429790</v>
      </c>
      <c r="C26" s="18"/>
      <c r="D26" s="19"/>
      <c r="E26" s="20"/>
      <c r="F26" s="20"/>
      <c r="G26" s="19"/>
      <c r="H26" s="21">
        <v>2730</v>
      </c>
      <c r="I26" s="19">
        <v>18290</v>
      </c>
      <c r="J26" s="19"/>
      <c r="K26" s="22"/>
      <c r="L26" s="40">
        <v>630</v>
      </c>
      <c r="M26" s="19"/>
      <c r="N26" s="22">
        <v>146114.06640763208</v>
      </c>
      <c r="O26" s="23"/>
      <c r="P26" s="24">
        <f t="shared" si="0"/>
        <v>2597554.0664076321</v>
      </c>
    </row>
    <row r="27" spans="1:16" ht="15" customHeight="1" x14ac:dyDescent="0.2">
      <c r="A27" s="16" t="s">
        <v>40</v>
      </c>
      <c r="B27" s="17">
        <v>1626070</v>
      </c>
      <c r="C27" s="18"/>
      <c r="D27" s="19"/>
      <c r="E27" s="20">
        <v>7240</v>
      </c>
      <c r="F27" s="20"/>
      <c r="G27" s="19">
        <v>11970</v>
      </c>
      <c r="H27" s="21"/>
      <c r="I27" s="19"/>
      <c r="J27" s="19"/>
      <c r="K27" s="22">
        <v>229910</v>
      </c>
      <c r="L27" s="40">
        <v>1000</v>
      </c>
      <c r="M27" s="19"/>
      <c r="N27" s="22">
        <v>8946.8065568027159</v>
      </c>
      <c r="O27" s="23"/>
      <c r="P27" s="24">
        <f t="shared" si="0"/>
        <v>1885136.8065568027</v>
      </c>
    </row>
    <row r="28" spans="1:16" ht="15" customHeight="1" x14ac:dyDescent="0.2">
      <c r="A28" s="16" t="s">
        <v>41</v>
      </c>
      <c r="B28" s="17">
        <v>1984420</v>
      </c>
      <c r="C28" s="18"/>
      <c r="D28" s="19"/>
      <c r="E28" s="20">
        <v>2540</v>
      </c>
      <c r="F28" s="20"/>
      <c r="G28" s="19">
        <v>854290</v>
      </c>
      <c r="H28" s="21">
        <v>87900</v>
      </c>
      <c r="I28" s="19">
        <v>31090</v>
      </c>
      <c r="J28" s="19"/>
      <c r="K28" s="22"/>
      <c r="L28" s="40">
        <v>1400</v>
      </c>
      <c r="M28" s="19"/>
      <c r="N28" s="22">
        <v>136463.141363373</v>
      </c>
      <c r="O28" s="23"/>
      <c r="P28" s="24">
        <f t="shared" si="0"/>
        <v>3098103.141363373</v>
      </c>
    </row>
    <row r="29" spans="1:16" ht="15" customHeight="1" x14ac:dyDescent="0.2">
      <c r="A29" s="16" t="s">
        <v>42</v>
      </c>
      <c r="B29" s="17">
        <v>838440</v>
      </c>
      <c r="C29" s="18"/>
      <c r="D29" s="19"/>
      <c r="E29" s="20">
        <v>18370</v>
      </c>
      <c r="F29" s="20"/>
      <c r="G29" s="19"/>
      <c r="H29" s="21">
        <v>4230</v>
      </c>
      <c r="I29" s="19">
        <v>2740</v>
      </c>
      <c r="J29" s="19"/>
      <c r="K29" s="22"/>
      <c r="L29" s="40">
        <v>580</v>
      </c>
      <c r="M29" s="19"/>
      <c r="N29" s="22">
        <v>42875.546089751246</v>
      </c>
      <c r="O29" s="23"/>
      <c r="P29" s="24">
        <f t="shared" si="0"/>
        <v>907235.5460897513</v>
      </c>
    </row>
    <row r="30" spans="1:16" ht="15" customHeight="1" x14ac:dyDescent="0.2">
      <c r="A30" s="16" t="s">
        <v>43</v>
      </c>
      <c r="B30" s="17">
        <v>1069790</v>
      </c>
      <c r="C30" s="18"/>
      <c r="D30" s="19"/>
      <c r="E30" s="20">
        <f>1589960+76560</f>
        <v>1666520</v>
      </c>
      <c r="F30" s="20"/>
      <c r="G30" s="19">
        <v>491080</v>
      </c>
      <c r="H30" s="21">
        <v>71760</v>
      </c>
      <c r="I30" s="19">
        <v>41780</v>
      </c>
      <c r="J30" s="19"/>
      <c r="K30" s="22"/>
      <c r="L30" s="40">
        <v>530</v>
      </c>
      <c r="M30" s="19"/>
      <c r="N30" s="22">
        <v>235762.57987815503</v>
      </c>
      <c r="O30" s="23"/>
      <c r="P30" s="24">
        <f t="shared" si="0"/>
        <v>3577222.5798781551</v>
      </c>
    </row>
    <row r="31" spans="1:16" ht="25.5" customHeight="1" x14ac:dyDescent="0.2">
      <c r="A31" s="16" t="s">
        <v>44</v>
      </c>
      <c r="B31" s="17">
        <v>563680</v>
      </c>
      <c r="C31" s="18"/>
      <c r="D31" s="19"/>
      <c r="E31" s="20">
        <f>2078070+81060</f>
        <v>2159130</v>
      </c>
      <c r="F31" s="20"/>
      <c r="G31" s="19">
        <v>194100</v>
      </c>
      <c r="H31" s="21">
        <v>71060</v>
      </c>
      <c r="I31" s="19">
        <v>42640</v>
      </c>
      <c r="J31" s="19"/>
      <c r="K31" s="22"/>
      <c r="L31" s="40">
        <v>560</v>
      </c>
      <c r="M31" s="19"/>
      <c r="N31" s="22">
        <v>150436.7610233789</v>
      </c>
      <c r="O31" s="23"/>
      <c r="P31" s="24">
        <f t="shared" si="0"/>
        <v>3181606.7610233789</v>
      </c>
    </row>
    <row r="32" spans="1:16" ht="15" customHeight="1" x14ac:dyDescent="0.2">
      <c r="A32" s="16" t="s">
        <v>45</v>
      </c>
      <c r="B32" s="17">
        <v>4675630</v>
      </c>
      <c r="C32" s="18"/>
      <c r="D32" s="19"/>
      <c r="E32" s="20"/>
      <c r="F32" s="20"/>
      <c r="G32" s="19"/>
      <c r="H32" s="21"/>
      <c r="I32" s="19">
        <v>22970</v>
      </c>
      <c r="J32" s="19"/>
      <c r="K32" s="22"/>
      <c r="L32" s="40">
        <v>1000</v>
      </c>
      <c r="M32" s="19"/>
      <c r="N32" s="22">
        <v>152091.85128882201</v>
      </c>
      <c r="O32" s="23"/>
      <c r="P32" s="24">
        <f t="shared" si="0"/>
        <v>4851691.8512888215</v>
      </c>
    </row>
    <row r="33" spans="1:16" ht="15" customHeight="1" x14ac:dyDescent="0.2">
      <c r="A33" s="16" t="s">
        <v>46</v>
      </c>
      <c r="B33" s="17">
        <v>409980</v>
      </c>
      <c r="C33" s="18"/>
      <c r="D33" s="19"/>
      <c r="E33" s="20">
        <f>1419380+36750</f>
        <v>1456130</v>
      </c>
      <c r="F33" s="20"/>
      <c r="G33" s="19"/>
      <c r="H33" s="21">
        <v>6810</v>
      </c>
      <c r="I33" s="19"/>
      <c r="J33" s="19"/>
      <c r="K33" s="22"/>
      <c r="L33" s="40">
        <v>0</v>
      </c>
      <c r="M33" s="19"/>
      <c r="N33" s="22">
        <v>75607.974582821087</v>
      </c>
      <c r="O33" s="23"/>
      <c r="P33" s="24">
        <f t="shared" si="0"/>
        <v>1948527.9745828211</v>
      </c>
    </row>
    <row r="34" spans="1:16" ht="15" customHeight="1" x14ac:dyDescent="0.2">
      <c r="A34" s="16" t="s">
        <v>47</v>
      </c>
      <c r="B34" s="17">
        <v>1714700</v>
      </c>
      <c r="C34" s="18"/>
      <c r="D34" s="19"/>
      <c r="E34" s="20"/>
      <c r="F34" s="20"/>
      <c r="G34" s="19"/>
      <c r="H34" s="21">
        <v>41720</v>
      </c>
      <c r="I34" s="19">
        <v>13350</v>
      </c>
      <c r="J34" s="19"/>
      <c r="K34" s="22"/>
      <c r="L34" s="40">
        <v>0</v>
      </c>
      <c r="M34" s="19"/>
      <c r="N34" s="22">
        <v>155279.01218304428</v>
      </c>
      <c r="O34" s="26"/>
      <c r="P34" s="24">
        <f t="shared" si="0"/>
        <v>1925049.0121830443</v>
      </c>
    </row>
    <row r="35" spans="1:16" ht="15" customHeight="1" x14ac:dyDescent="0.2">
      <c r="A35" s="16" t="s">
        <v>48</v>
      </c>
      <c r="B35" s="17">
        <v>174750</v>
      </c>
      <c r="C35" s="18"/>
      <c r="D35" s="19"/>
      <c r="E35" s="20"/>
      <c r="F35" s="20"/>
      <c r="G35" s="19"/>
      <c r="H35" s="21"/>
      <c r="I35" s="19"/>
      <c r="J35" s="19"/>
      <c r="K35" s="22"/>
      <c r="L35" s="40">
        <v>0</v>
      </c>
      <c r="M35" s="19"/>
      <c r="N35" s="22">
        <v>0</v>
      </c>
      <c r="O35" s="26"/>
      <c r="P35" s="24">
        <f t="shared" si="0"/>
        <v>174750</v>
      </c>
    </row>
    <row r="36" spans="1:16" ht="15" customHeight="1" x14ac:dyDescent="0.2">
      <c r="A36" s="16" t="s">
        <v>49</v>
      </c>
      <c r="B36" s="17">
        <v>925300</v>
      </c>
      <c r="C36" s="18"/>
      <c r="D36" s="19"/>
      <c r="E36" s="20"/>
      <c r="F36" s="20"/>
      <c r="G36" s="19"/>
      <c r="H36" s="21"/>
      <c r="I36" s="19"/>
      <c r="J36" s="19"/>
      <c r="K36" s="22"/>
      <c r="L36" s="40">
        <v>0</v>
      </c>
      <c r="M36" s="19"/>
      <c r="N36" s="22">
        <v>77047.446505547778</v>
      </c>
      <c r="O36" s="26"/>
      <c r="P36" s="24">
        <f>SUM(B36:N36)</f>
        <v>1002347.4465055477</v>
      </c>
    </row>
    <row r="37" spans="1:16" ht="25.5" customHeight="1" x14ac:dyDescent="0.2">
      <c r="A37" s="16" t="s">
        <v>50</v>
      </c>
      <c r="B37" s="17">
        <v>882630</v>
      </c>
      <c r="C37" s="18"/>
      <c r="D37" s="19"/>
      <c r="E37" s="20"/>
      <c r="F37" s="20"/>
      <c r="G37" s="19"/>
      <c r="H37" s="21"/>
      <c r="I37" s="19">
        <v>17010</v>
      </c>
      <c r="J37" s="19"/>
      <c r="K37" s="22"/>
      <c r="L37" s="40">
        <v>0</v>
      </c>
      <c r="M37" s="19"/>
      <c r="N37" s="22">
        <v>38908.331053858492</v>
      </c>
      <c r="O37" s="26"/>
      <c r="P37" s="24">
        <f t="shared" ref="P37:P69" si="1">SUM(B37:N37)</f>
        <v>938548.33105385851</v>
      </c>
    </row>
    <row r="38" spans="1:16" ht="12.75" customHeight="1" x14ac:dyDescent="0.2">
      <c r="A38" s="16" t="s">
        <v>51</v>
      </c>
      <c r="B38" s="17">
        <v>805820</v>
      </c>
      <c r="C38" s="18"/>
      <c r="D38" s="19"/>
      <c r="E38" s="20"/>
      <c r="F38" s="20"/>
      <c r="G38" s="19"/>
      <c r="H38" s="21">
        <v>32380</v>
      </c>
      <c r="I38" s="19"/>
      <c r="J38" s="19"/>
      <c r="K38" s="22"/>
      <c r="L38" s="40">
        <v>150</v>
      </c>
      <c r="M38" s="19"/>
      <c r="N38" s="22">
        <v>19025.36385960221</v>
      </c>
      <c r="O38" s="26"/>
      <c r="P38" s="24">
        <f t="shared" si="1"/>
        <v>857375.36385960225</v>
      </c>
    </row>
    <row r="39" spans="1:16" ht="16.5" customHeight="1" x14ac:dyDescent="0.2">
      <c r="A39" s="16" t="s">
        <v>52</v>
      </c>
      <c r="B39" s="17">
        <v>1806760</v>
      </c>
      <c r="C39" s="18"/>
      <c r="D39" s="19"/>
      <c r="E39" s="20"/>
      <c r="F39" s="20"/>
      <c r="G39" s="19"/>
      <c r="H39" s="21"/>
      <c r="I39" s="19">
        <v>11030</v>
      </c>
      <c r="J39" s="19"/>
      <c r="K39" s="22"/>
      <c r="L39" s="40">
        <v>0</v>
      </c>
      <c r="M39" s="19"/>
      <c r="N39" s="22">
        <v>54560.567999790881</v>
      </c>
      <c r="O39" s="26"/>
      <c r="P39" s="24">
        <f t="shared" si="1"/>
        <v>1872350.5679997909</v>
      </c>
    </row>
    <row r="40" spans="1:16" ht="30" customHeight="1" x14ac:dyDescent="0.2">
      <c r="A40" s="16" t="s">
        <v>53</v>
      </c>
      <c r="B40" s="17">
        <v>1426160</v>
      </c>
      <c r="C40" s="18"/>
      <c r="D40" s="19"/>
      <c r="E40" s="20"/>
      <c r="F40" s="20"/>
      <c r="G40" s="19"/>
      <c r="H40" s="21"/>
      <c r="I40" s="19">
        <v>10610</v>
      </c>
      <c r="J40" s="19"/>
      <c r="K40" s="22"/>
      <c r="L40" s="40">
        <v>0</v>
      </c>
      <c r="M40" s="19"/>
      <c r="N40" s="22">
        <v>80167.145093181884</v>
      </c>
      <c r="O40" s="26"/>
      <c r="P40" s="24">
        <f t="shared" si="1"/>
        <v>1516937.1450931819</v>
      </c>
    </row>
    <row r="41" spans="1:16" ht="15" customHeight="1" x14ac:dyDescent="0.2">
      <c r="A41" s="16" t="s">
        <v>54</v>
      </c>
      <c r="B41" s="17">
        <v>1566070</v>
      </c>
      <c r="C41" s="18"/>
      <c r="D41" s="19"/>
      <c r="E41" s="20"/>
      <c r="F41" s="20"/>
      <c r="G41" s="19"/>
      <c r="H41" s="21"/>
      <c r="I41" s="19">
        <v>25070</v>
      </c>
      <c r="J41" s="19"/>
      <c r="K41" s="22"/>
      <c r="L41" s="40">
        <v>0</v>
      </c>
      <c r="M41" s="19"/>
      <c r="N41" s="22">
        <v>48442.572144154605</v>
      </c>
      <c r="O41" s="19"/>
      <c r="P41" s="24">
        <f t="shared" si="1"/>
        <v>1639582.5721441547</v>
      </c>
    </row>
    <row r="42" spans="1:16" ht="15" customHeight="1" x14ac:dyDescent="0.2">
      <c r="A42" s="16" t="s">
        <v>55</v>
      </c>
      <c r="B42" s="17">
        <v>817360</v>
      </c>
      <c r="C42" s="18"/>
      <c r="D42" s="19"/>
      <c r="E42" s="20">
        <v>33480</v>
      </c>
      <c r="F42" s="20"/>
      <c r="G42" s="19">
        <v>278970</v>
      </c>
      <c r="H42" s="21">
        <v>29240</v>
      </c>
      <c r="I42" s="19">
        <v>28530</v>
      </c>
      <c r="J42" s="19"/>
      <c r="K42" s="22"/>
      <c r="L42" s="40">
        <v>500</v>
      </c>
      <c r="M42" s="19"/>
      <c r="N42" s="22">
        <v>106769.13462886811</v>
      </c>
      <c r="O42" s="26"/>
      <c r="P42" s="24">
        <f t="shared" si="1"/>
        <v>1294849.1346288682</v>
      </c>
    </row>
    <row r="43" spans="1:16" ht="15" customHeight="1" x14ac:dyDescent="0.2">
      <c r="A43" s="16" t="s">
        <v>56</v>
      </c>
      <c r="B43" s="17">
        <v>478840</v>
      </c>
      <c r="C43" s="18"/>
      <c r="D43" s="19">
        <v>84240</v>
      </c>
      <c r="E43" s="20">
        <f>584950+23680</f>
        <v>608630</v>
      </c>
      <c r="F43" s="20"/>
      <c r="G43" s="19">
        <v>417210</v>
      </c>
      <c r="H43" s="21">
        <v>1230</v>
      </c>
      <c r="I43" s="19">
        <v>106860</v>
      </c>
      <c r="J43" s="19"/>
      <c r="K43" s="22"/>
      <c r="L43" s="40">
        <v>960</v>
      </c>
      <c r="M43" s="19"/>
      <c r="N43" s="22">
        <v>103918.44424950189</v>
      </c>
      <c r="O43" s="26"/>
      <c r="P43" s="24">
        <f t="shared" si="1"/>
        <v>1801888.4442495019</v>
      </c>
    </row>
    <row r="44" spans="1:16" ht="15" customHeight="1" x14ac:dyDescent="0.2">
      <c r="A44" s="16" t="s">
        <v>57</v>
      </c>
      <c r="B44" s="17">
        <v>1703750</v>
      </c>
      <c r="C44" s="18"/>
      <c r="D44" s="19"/>
      <c r="E44" s="20"/>
      <c r="F44" s="20"/>
      <c r="G44" s="19">
        <v>561450</v>
      </c>
      <c r="H44" s="21">
        <v>29400</v>
      </c>
      <c r="I44" s="19">
        <v>26780</v>
      </c>
      <c r="J44" s="19"/>
      <c r="K44" s="22"/>
      <c r="L44" s="40">
        <v>0</v>
      </c>
      <c r="M44" s="19"/>
      <c r="N44" s="22">
        <v>150640.63833155917</v>
      </c>
      <c r="O44" s="26"/>
      <c r="P44" s="24">
        <f t="shared" si="1"/>
        <v>2472020.638331559</v>
      </c>
    </row>
    <row r="45" spans="1:16" ht="15" customHeight="1" x14ac:dyDescent="0.2">
      <c r="A45" s="16" t="s">
        <v>58</v>
      </c>
      <c r="B45" s="17">
        <v>1797430</v>
      </c>
      <c r="C45" s="18"/>
      <c r="D45" s="19"/>
      <c r="E45" s="20">
        <v>382340</v>
      </c>
      <c r="F45" s="20"/>
      <c r="G45" s="19"/>
      <c r="H45" s="21">
        <v>1340</v>
      </c>
      <c r="I45" s="19">
        <v>23510</v>
      </c>
      <c r="J45" s="19"/>
      <c r="K45" s="22"/>
      <c r="L45" s="40">
        <v>670</v>
      </c>
      <c r="M45" s="19"/>
      <c r="N45" s="22">
        <v>213369.16617614383</v>
      </c>
      <c r="O45" s="26"/>
      <c r="P45" s="24">
        <f t="shared" si="1"/>
        <v>2418659.166176144</v>
      </c>
    </row>
    <row r="46" spans="1:16" ht="15.75" customHeight="1" x14ac:dyDescent="0.2">
      <c r="A46" s="16" t="s">
        <v>59</v>
      </c>
      <c r="B46" s="17">
        <v>1102340</v>
      </c>
      <c r="C46" s="18"/>
      <c r="D46" s="19">
        <v>119460</v>
      </c>
      <c r="E46" s="20">
        <f>2241050+79280</f>
        <v>2320330</v>
      </c>
      <c r="F46" s="20"/>
      <c r="G46" s="19"/>
      <c r="H46" s="21"/>
      <c r="I46" s="19">
        <v>78840</v>
      </c>
      <c r="J46" s="19"/>
      <c r="K46" s="22"/>
      <c r="L46" s="40">
        <v>800</v>
      </c>
      <c r="M46" s="19"/>
      <c r="N46" s="22">
        <v>160285.45654066783</v>
      </c>
      <c r="O46" s="26"/>
      <c r="P46" s="24">
        <f t="shared" si="1"/>
        <v>3782055.4565406679</v>
      </c>
    </row>
    <row r="47" spans="1:16" ht="15" customHeight="1" x14ac:dyDescent="0.2">
      <c r="A47" s="16" t="s">
        <v>60</v>
      </c>
      <c r="B47" s="17">
        <v>1451820</v>
      </c>
      <c r="C47" s="18"/>
      <c r="D47" s="19"/>
      <c r="E47" s="20">
        <v>635440</v>
      </c>
      <c r="F47" s="20"/>
      <c r="G47" s="19"/>
      <c r="H47" s="21">
        <v>96780</v>
      </c>
      <c r="I47" s="19">
        <v>183750</v>
      </c>
      <c r="J47" s="19">
        <v>4430</v>
      </c>
      <c r="K47" s="22"/>
      <c r="L47" s="40">
        <v>530</v>
      </c>
      <c r="M47" s="19"/>
      <c r="N47" s="22">
        <v>211292.1142111888</v>
      </c>
      <c r="O47" s="26"/>
      <c r="P47" s="24">
        <f t="shared" si="1"/>
        <v>2584042.1142111886</v>
      </c>
    </row>
    <row r="48" spans="1:16" ht="15" customHeight="1" x14ac:dyDescent="0.2">
      <c r="A48" s="16" t="s">
        <v>61</v>
      </c>
      <c r="B48" s="17">
        <v>1027490</v>
      </c>
      <c r="C48" s="18"/>
      <c r="D48" s="19"/>
      <c r="E48" s="20"/>
      <c r="F48" s="20"/>
      <c r="G48" s="19"/>
      <c r="H48" s="21">
        <v>168780</v>
      </c>
      <c r="I48" s="19"/>
      <c r="J48" s="19"/>
      <c r="K48" s="22"/>
      <c r="L48" s="40">
        <v>0</v>
      </c>
      <c r="M48" s="19"/>
      <c r="N48" s="22">
        <v>110760.68562228001</v>
      </c>
      <c r="O48" s="26"/>
      <c r="P48" s="24">
        <f t="shared" si="1"/>
        <v>1307030.68562228</v>
      </c>
    </row>
    <row r="49" spans="1:16" ht="14.25" customHeight="1" x14ac:dyDescent="0.2">
      <c r="A49" s="27" t="s">
        <v>62</v>
      </c>
      <c r="B49" s="17">
        <v>2146510</v>
      </c>
      <c r="C49" s="18"/>
      <c r="D49" s="19"/>
      <c r="E49" s="20"/>
      <c r="F49" s="20"/>
      <c r="G49" s="19">
        <v>113090</v>
      </c>
      <c r="H49" s="21">
        <v>290690</v>
      </c>
      <c r="I49" s="19"/>
      <c r="J49" s="19"/>
      <c r="K49" s="22"/>
      <c r="L49" s="40">
        <v>1300</v>
      </c>
      <c r="M49" s="19"/>
      <c r="N49" s="22">
        <v>187967.53278559013</v>
      </c>
      <c r="O49" s="26"/>
      <c r="P49" s="24">
        <f>SUM(B49:N49)</f>
        <v>2739557.5327855903</v>
      </c>
    </row>
    <row r="50" spans="1:16" ht="17.25" customHeight="1" x14ac:dyDescent="0.2">
      <c r="A50" s="16" t="s">
        <v>63</v>
      </c>
      <c r="B50" s="17">
        <v>1347630</v>
      </c>
      <c r="C50" s="18"/>
      <c r="D50" s="19"/>
      <c r="E50" s="20"/>
      <c r="F50" s="20"/>
      <c r="G50" s="19"/>
      <c r="H50" s="21">
        <v>116550</v>
      </c>
      <c r="I50" s="19">
        <v>28550</v>
      </c>
      <c r="J50" s="19">
        <v>5420</v>
      </c>
      <c r="K50" s="22"/>
      <c r="L50" s="40">
        <v>2000</v>
      </c>
      <c r="M50" s="19"/>
      <c r="N50" s="22">
        <v>129513.03443189093</v>
      </c>
      <c r="O50" s="26"/>
      <c r="P50" s="24">
        <f t="shared" si="1"/>
        <v>1629663.0344318911</v>
      </c>
    </row>
    <row r="51" spans="1:16" ht="15" customHeight="1" x14ac:dyDescent="0.2">
      <c r="A51" s="16" t="s">
        <v>64</v>
      </c>
      <c r="B51" s="17">
        <v>4565310</v>
      </c>
      <c r="C51" s="18"/>
      <c r="D51" s="19"/>
      <c r="E51" s="20">
        <f>1289250+244200</f>
        <v>1533450</v>
      </c>
      <c r="F51" s="20"/>
      <c r="G51" s="19">
        <v>95040</v>
      </c>
      <c r="H51" s="21">
        <v>2330</v>
      </c>
      <c r="I51" s="19">
        <v>45750</v>
      </c>
      <c r="J51" s="19"/>
      <c r="K51" s="22">
        <v>135850</v>
      </c>
      <c r="L51" s="40">
        <v>50</v>
      </c>
      <c r="M51" s="19"/>
      <c r="N51" s="22">
        <v>295744.76282152737</v>
      </c>
      <c r="O51" s="26"/>
      <c r="P51" s="24">
        <f t="shared" si="1"/>
        <v>6673524.7628215272</v>
      </c>
    </row>
    <row r="52" spans="1:16" ht="15" customHeight="1" x14ac:dyDescent="0.2">
      <c r="A52" s="16" t="s">
        <v>65</v>
      </c>
      <c r="B52" s="17">
        <v>928130</v>
      </c>
      <c r="C52" s="18"/>
      <c r="D52" s="19"/>
      <c r="E52" s="20"/>
      <c r="F52" s="20"/>
      <c r="G52" s="19">
        <v>145530</v>
      </c>
      <c r="H52" s="21"/>
      <c r="I52" s="19">
        <v>13400</v>
      </c>
      <c r="J52" s="19"/>
      <c r="K52" s="22"/>
      <c r="L52" s="40">
        <v>200</v>
      </c>
      <c r="M52" s="19"/>
      <c r="N52" s="22">
        <v>101560.99051713997</v>
      </c>
      <c r="O52" s="26"/>
      <c r="P52" s="24">
        <f t="shared" si="1"/>
        <v>1188820.9905171399</v>
      </c>
    </row>
    <row r="53" spans="1:16" ht="15" customHeight="1" x14ac:dyDescent="0.2">
      <c r="A53" s="16" t="s">
        <v>66</v>
      </c>
      <c r="B53" s="17">
        <v>60550</v>
      </c>
      <c r="C53" s="18"/>
      <c r="D53" s="19">
        <v>152650</v>
      </c>
      <c r="E53" s="20">
        <f>702270+20910</f>
        <v>723180</v>
      </c>
      <c r="F53" s="20"/>
      <c r="G53" s="19"/>
      <c r="H53" s="21">
        <v>5730</v>
      </c>
      <c r="I53" s="19">
        <v>8110</v>
      </c>
      <c r="J53" s="19"/>
      <c r="K53" s="22"/>
      <c r="L53" s="40">
        <v>0</v>
      </c>
      <c r="M53" s="19"/>
      <c r="N53" s="22">
        <v>21133.437417452871</v>
      </c>
      <c r="O53" s="26"/>
      <c r="P53" s="24">
        <f t="shared" si="1"/>
        <v>971353.43741745292</v>
      </c>
    </row>
    <row r="54" spans="1:16" ht="15" customHeight="1" x14ac:dyDescent="0.2">
      <c r="A54" s="16" t="s">
        <v>67</v>
      </c>
      <c r="B54" s="17">
        <v>4054070</v>
      </c>
      <c r="C54" s="18"/>
      <c r="D54" s="19"/>
      <c r="E54" s="20"/>
      <c r="F54" s="20"/>
      <c r="G54" s="19">
        <v>1080000</v>
      </c>
      <c r="H54" s="21">
        <v>12610</v>
      </c>
      <c r="I54" s="19">
        <v>225750</v>
      </c>
      <c r="J54" s="19"/>
      <c r="K54" s="22"/>
      <c r="L54" s="40">
        <v>50</v>
      </c>
      <c r="M54" s="19"/>
      <c r="N54" s="22">
        <v>278802.06115912768</v>
      </c>
      <c r="O54" s="26"/>
      <c r="P54" s="24">
        <f t="shared" si="1"/>
        <v>5651282.0611591274</v>
      </c>
    </row>
    <row r="55" spans="1:16" ht="15" customHeight="1" x14ac:dyDescent="0.2">
      <c r="A55" s="16" t="s">
        <v>68</v>
      </c>
      <c r="B55" s="17">
        <v>232410</v>
      </c>
      <c r="C55" s="18"/>
      <c r="D55" s="19"/>
      <c r="E55" s="20"/>
      <c r="F55" s="20"/>
      <c r="G55" s="19">
        <v>1269390</v>
      </c>
      <c r="H55" s="21">
        <v>76450</v>
      </c>
      <c r="I55" s="19"/>
      <c r="J55" s="19"/>
      <c r="K55" s="22"/>
      <c r="L55" s="40">
        <v>0</v>
      </c>
      <c r="M55" s="19"/>
      <c r="N55" s="22">
        <v>122014.27303072346</v>
      </c>
      <c r="O55" s="26"/>
      <c r="P55" s="24">
        <f t="shared" si="1"/>
        <v>1700264.2730307234</v>
      </c>
    </row>
    <row r="56" spans="1:16" ht="15" customHeight="1" x14ac:dyDescent="0.2">
      <c r="A56" s="16" t="s">
        <v>69</v>
      </c>
      <c r="B56" s="17">
        <v>218480</v>
      </c>
      <c r="C56" s="18"/>
      <c r="D56" s="19"/>
      <c r="E56" s="20"/>
      <c r="F56" s="20"/>
      <c r="G56" s="19"/>
      <c r="H56" s="21"/>
      <c r="I56" s="19"/>
      <c r="J56" s="19"/>
      <c r="K56" s="22"/>
      <c r="L56" s="40">
        <v>0</v>
      </c>
      <c r="M56" s="19"/>
      <c r="N56" s="22">
        <v>15657.237243308997</v>
      </c>
      <c r="O56" s="26"/>
      <c r="P56" s="24">
        <f t="shared" si="1"/>
        <v>234137.23724330901</v>
      </c>
    </row>
    <row r="57" spans="1:16" ht="25.5" customHeight="1" x14ac:dyDescent="0.2">
      <c r="A57" s="16" t="s">
        <v>70</v>
      </c>
      <c r="B57" s="17">
        <v>1018140</v>
      </c>
      <c r="C57" s="18"/>
      <c r="D57" s="19"/>
      <c r="E57" s="20"/>
      <c r="F57" s="20"/>
      <c r="G57" s="19"/>
      <c r="H57" s="21"/>
      <c r="I57" s="19">
        <v>4410</v>
      </c>
      <c r="J57" s="19"/>
      <c r="K57" s="22">
        <v>71690</v>
      </c>
      <c r="L57" s="40">
        <v>1000</v>
      </c>
      <c r="M57" s="19"/>
      <c r="N57" s="22">
        <v>32745.449408889526</v>
      </c>
      <c r="O57" s="26"/>
      <c r="P57" s="24">
        <f t="shared" si="1"/>
        <v>1127985.4494088895</v>
      </c>
    </row>
    <row r="58" spans="1:16" ht="19.5" customHeight="1" x14ac:dyDescent="0.2">
      <c r="A58" s="16" t="s">
        <v>71</v>
      </c>
      <c r="B58" s="17">
        <v>130010</v>
      </c>
      <c r="C58" s="18"/>
      <c r="D58" s="19">
        <v>261580</v>
      </c>
      <c r="E58" s="20">
        <f>1450090+12700</f>
        <v>1462790</v>
      </c>
      <c r="F58" s="20"/>
      <c r="G58" s="19">
        <v>23050</v>
      </c>
      <c r="H58" s="21"/>
      <c r="I58" s="19">
        <v>11840</v>
      </c>
      <c r="J58" s="19"/>
      <c r="K58" s="22"/>
      <c r="L58" s="40">
        <v>0</v>
      </c>
      <c r="M58" s="19"/>
      <c r="N58" s="22">
        <v>26884.093948720641</v>
      </c>
      <c r="O58" s="26"/>
      <c r="P58" s="24">
        <f t="shared" si="1"/>
        <v>1916154.0939487207</v>
      </c>
    </row>
    <row r="59" spans="1:16" ht="17.25" customHeight="1" x14ac:dyDescent="0.2">
      <c r="A59" s="16" t="s">
        <v>72</v>
      </c>
      <c r="B59" s="17">
        <v>1879440</v>
      </c>
      <c r="C59" s="18"/>
      <c r="D59" s="19"/>
      <c r="E59" s="20"/>
      <c r="F59" s="20"/>
      <c r="G59" s="19"/>
      <c r="H59" s="21"/>
      <c r="I59" s="19"/>
      <c r="J59" s="19"/>
      <c r="K59" s="22"/>
      <c r="L59" s="40">
        <v>0</v>
      </c>
      <c r="M59" s="19"/>
      <c r="N59" s="22">
        <v>93625.114912829828</v>
      </c>
      <c r="O59" s="26"/>
      <c r="P59" s="24">
        <f t="shared" si="1"/>
        <v>1973065.1149128298</v>
      </c>
    </row>
    <row r="60" spans="1:16" ht="28.5" customHeight="1" x14ac:dyDescent="0.2">
      <c r="A60" s="16" t="s">
        <v>73</v>
      </c>
      <c r="B60" s="17">
        <v>1846950</v>
      </c>
      <c r="C60" s="18"/>
      <c r="D60" s="19">
        <v>113010</v>
      </c>
      <c r="E60" s="20">
        <v>30020</v>
      </c>
      <c r="F60" s="20"/>
      <c r="G60" s="19"/>
      <c r="H60" s="21"/>
      <c r="I60" s="19"/>
      <c r="J60" s="19"/>
      <c r="K60" s="22"/>
      <c r="L60" s="40">
        <v>0</v>
      </c>
      <c r="M60" s="19"/>
      <c r="N60" s="22">
        <v>102972.82491446343</v>
      </c>
      <c r="O60" s="26"/>
      <c r="P60" s="24">
        <f t="shared" si="1"/>
        <v>2092952.8249144633</v>
      </c>
    </row>
    <row r="61" spans="1:16" ht="12.75" customHeight="1" x14ac:dyDescent="0.2">
      <c r="A61" s="16" t="s">
        <v>74</v>
      </c>
      <c r="B61" s="17">
        <v>130150</v>
      </c>
      <c r="C61" s="26"/>
      <c r="D61" s="19"/>
      <c r="E61" s="20"/>
      <c r="F61" s="20"/>
      <c r="G61" s="19"/>
      <c r="H61" s="21"/>
      <c r="I61" s="19"/>
      <c r="J61" s="19"/>
      <c r="K61" s="19"/>
      <c r="L61" s="40">
        <v>0</v>
      </c>
      <c r="M61" s="19"/>
      <c r="N61" s="22">
        <v>0</v>
      </c>
      <c r="O61" s="26"/>
      <c r="P61" s="24">
        <f t="shared" si="1"/>
        <v>130150</v>
      </c>
    </row>
    <row r="62" spans="1:16" ht="12.75" customHeight="1" x14ac:dyDescent="0.2">
      <c r="A62" s="16" t="s">
        <v>75</v>
      </c>
      <c r="B62" s="17">
        <v>204170</v>
      </c>
      <c r="C62" s="18"/>
      <c r="D62" s="19"/>
      <c r="E62" s="20"/>
      <c r="F62" s="20"/>
      <c r="G62" s="19"/>
      <c r="H62" s="21"/>
      <c r="I62" s="19"/>
      <c r="J62" s="19"/>
      <c r="K62" s="22"/>
      <c r="L62" s="40">
        <v>0</v>
      </c>
      <c r="M62" s="19"/>
      <c r="N62" s="22">
        <v>2060.1627951722362</v>
      </c>
      <c r="O62" s="26"/>
      <c r="P62" s="24">
        <f t="shared" si="1"/>
        <v>206230.16279517225</v>
      </c>
    </row>
    <row r="63" spans="1:16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40">
        <v>0</v>
      </c>
      <c r="M63" s="19"/>
      <c r="N63" s="22">
        <v>0</v>
      </c>
      <c r="O63" s="26"/>
      <c r="P63" s="24">
        <f t="shared" si="1"/>
        <v>0</v>
      </c>
    </row>
    <row r="64" spans="1:16" ht="30.75" customHeight="1" x14ac:dyDescent="0.2">
      <c r="A64" s="16" t="s">
        <v>77</v>
      </c>
      <c r="B64" s="17">
        <v>1470670</v>
      </c>
      <c r="C64" s="18"/>
      <c r="D64" s="19"/>
      <c r="E64" s="20"/>
      <c r="F64" s="20"/>
      <c r="G64" s="19"/>
      <c r="H64" s="21">
        <v>25940</v>
      </c>
      <c r="I64" s="19"/>
      <c r="J64" s="19"/>
      <c r="K64" s="22"/>
      <c r="L64" s="40">
        <v>560</v>
      </c>
      <c r="M64" s="19"/>
      <c r="N64" s="22">
        <v>81436.256354705358</v>
      </c>
      <c r="O64" s="26"/>
      <c r="P64" s="24">
        <f t="shared" si="1"/>
        <v>1578606.2563547054</v>
      </c>
    </row>
    <row r="65" spans="1:16" ht="12.75" customHeight="1" x14ac:dyDescent="0.2">
      <c r="A65" s="16" t="s">
        <v>78</v>
      </c>
      <c r="B65" s="17">
        <v>690500</v>
      </c>
      <c r="C65" s="18"/>
      <c r="D65" s="19"/>
      <c r="E65" s="20"/>
      <c r="F65" s="20"/>
      <c r="G65" s="19">
        <v>492350</v>
      </c>
      <c r="H65" s="21">
        <v>173640</v>
      </c>
      <c r="I65" s="19"/>
      <c r="J65" s="19"/>
      <c r="K65" s="22"/>
      <c r="L65" s="40">
        <v>1000</v>
      </c>
      <c r="M65" s="19"/>
      <c r="N65" s="22">
        <v>115508.54807134361</v>
      </c>
      <c r="O65" s="26"/>
      <c r="P65" s="24">
        <f t="shared" si="1"/>
        <v>1472998.5480713437</v>
      </c>
    </row>
    <row r="66" spans="1:16" ht="20.25" customHeight="1" x14ac:dyDescent="0.2">
      <c r="A66" s="16" t="s">
        <v>79</v>
      </c>
      <c r="B66" s="17">
        <v>2798950</v>
      </c>
      <c r="C66" s="18"/>
      <c r="D66" s="19"/>
      <c r="E66" s="20"/>
      <c r="F66" s="20"/>
      <c r="G66" s="19">
        <v>368750</v>
      </c>
      <c r="H66" s="21">
        <v>70000</v>
      </c>
      <c r="I66" s="19"/>
      <c r="J66" s="19"/>
      <c r="K66" s="22"/>
      <c r="L66" s="40">
        <v>0</v>
      </c>
      <c r="M66" s="19"/>
      <c r="N66" s="22">
        <v>80050.70178155668</v>
      </c>
      <c r="O66" s="26"/>
      <c r="P66" s="24">
        <f t="shared" si="1"/>
        <v>3317750.7017815565</v>
      </c>
    </row>
    <row r="67" spans="1:16" ht="15" customHeight="1" x14ac:dyDescent="0.2">
      <c r="A67" s="16" t="s">
        <v>80</v>
      </c>
      <c r="B67" s="17">
        <v>644670</v>
      </c>
      <c r="C67" s="18"/>
      <c r="D67" s="19"/>
      <c r="E67" s="20">
        <f>487470+62590</f>
        <v>550060</v>
      </c>
      <c r="F67" s="20"/>
      <c r="G67" s="19">
        <v>367770</v>
      </c>
      <c r="H67" s="21">
        <v>61540</v>
      </c>
      <c r="I67" s="19">
        <v>20970</v>
      </c>
      <c r="J67" s="19"/>
      <c r="K67" s="22"/>
      <c r="L67" s="40">
        <v>970</v>
      </c>
      <c r="M67" s="19"/>
      <c r="N67" s="22">
        <v>111402.10537987173</v>
      </c>
      <c r="O67" s="26"/>
      <c r="P67" s="24">
        <f t="shared" si="1"/>
        <v>1757382.1053798718</v>
      </c>
    </row>
    <row r="68" spans="1:16" ht="15" customHeight="1" x14ac:dyDescent="0.2">
      <c r="A68" s="16" t="s">
        <v>81</v>
      </c>
      <c r="B68" s="17">
        <v>2061930</v>
      </c>
      <c r="C68" s="18"/>
      <c r="D68" s="19"/>
      <c r="E68" s="20"/>
      <c r="F68" s="20"/>
      <c r="G68" s="19">
        <v>443930</v>
      </c>
      <c r="H68" s="21"/>
      <c r="I68" s="19">
        <v>118610</v>
      </c>
      <c r="J68" s="19"/>
      <c r="K68" s="22"/>
      <c r="L68" s="40">
        <v>80</v>
      </c>
      <c r="M68" s="19"/>
      <c r="N68" s="22">
        <v>255154.91003241105</v>
      </c>
      <c r="O68" s="26"/>
      <c r="P68" s="24">
        <f t="shared" si="1"/>
        <v>2879704.9100324111</v>
      </c>
    </row>
    <row r="69" spans="1:16" ht="15" customHeight="1" x14ac:dyDescent="0.2">
      <c r="A69" s="16" t="s">
        <v>82</v>
      </c>
      <c r="B69" s="17">
        <v>1476990</v>
      </c>
      <c r="C69" s="18"/>
      <c r="D69" s="19"/>
      <c r="E69" s="20"/>
      <c r="F69" s="20"/>
      <c r="G69" s="19"/>
      <c r="H69" s="21"/>
      <c r="I69" s="19">
        <v>31230</v>
      </c>
      <c r="J69" s="19"/>
      <c r="K69" s="19"/>
      <c r="L69" s="40">
        <v>0</v>
      </c>
      <c r="M69" s="19"/>
      <c r="N69" s="22">
        <v>0</v>
      </c>
      <c r="O69" s="26"/>
      <c r="P69" s="24">
        <f t="shared" si="1"/>
        <v>1508220</v>
      </c>
    </row>
    <row r="70" spans="1:16" ht="34.5" customHeight="1" x14ac:dyDescent="0.2">
      <c r="A70" s="28" t="s">
        <v>83</v>
      </c>
      <c r="B70" s="29">
        <f>SUM(B4:B69)</f>
        <v>105638820</v>
      </c>
      <c r="C70" s="29">
        <f t="shared" ref="C70:L70" si="2">SUM(C4:C69)</f>
        <v>1232010</v>
      </c>
      <c r="D70" s="29">
        <f>SUM(D4:D69)</f>
        <v>1176040</v>
      </c>
      <c r="E70" s="30">
        <f t="shared" si="2"/>
        <v>17596615</v>
      </c>
      <c r="F70" s="30">
        <f t="shared" si="2"/>
        <v>1372100</v>
      </c>
      <c r="G70" s="31">
        <f t="shared" si="2"/>
        <v>22305590</v>
      </c>
      <c r="H70" s="31">
        <f t="shared" si="2"/>
        <v>3042300</v>
      </c>
      <c r="I70" s="31">
        <f t="shared" si="2"/>
        <v>1866720</v>
      </c>
      <c r="J70" s="31">
        <f t="shared" si="2"/>
        <v>117340</v>
      </c>
      <c r="K70" s="31">
        <f t="shared" si="2"/>
        <v>682280</v>
      </c>
      <c r="L70" s="31">
        <f t="shared" si="2"/>
        <v>33720</v>
      </c>
      <c r="M70" s="32"/>
      <c r="N70" s="31">
        <f>SUM(N4:N69)</f>
        <v>8464209.9999999981</v>
      </c>
      <c r="O70" s="33"/>
      <c r="P70" s="34">
        <f>SUM(P4:P69)</f>
        <v>163527745.00000003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FF7B-B3EB-4C83-BA92-E7443F717277}">
  <sheetPr codeName="Sheet6"/>
  <dimension ref="A1:R72"/>
  <sheetViews>
    <sheetView workbookViewId="0">
      <pane xSplit="1" ySplit="3" topLeftCell="B56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7" ht="48" customHeight="1" x14ac:dyDescent="0.2">
      <c r="A1" s="59" t="s">
        <v>87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7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7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7" ht="15" customHeight="1" x14ac:dyDescent="0.2">
      <c r="A4" s="16" t="s">
        <v>17</v>
      </c>
      <c r="B4" s="17">
        <v>825240</v>
      </c>
      <c r="C4" s="18"/>
      <c r="D4" s="19"/>
      <c r="E4" s="20"/>
      <c r="F4" s="20"/>
      <c r="G4" s="19"/>
      <c r="H4" s="21"/>
      <c r="I4" s="19">
        <v>19870</v>
      </c>
      <c r="J4" s="19"/>
      <c r="K4" s="19"/>
      <c r="L4" s="22">
        <v>1000</v>
      </c>
      <c r="M4" s="19"/>
      <c r="N4" s="22">
        <v>54570.652439216406</v>
      </c>
      <c r="O4" s="23"/>
      <c r="P4" s="24">
        <f t="shared" ref="P4:P35" si="0">SUM(B4:N4)</f>
        <v>900680.65243921638</v>
      </c>
    </row>
    <row r="5" spans="1:17" ht="15" customHeight="1" x14ac:dyDescent="0.2">
      <c r="A5" s="16" t="s">
        <v>18</v>
      </c>
      <c r="B5" s="17">
        <v>976210</v>
      </c>
      <c r="C5" s="18"/>
      <c r="D5" s="19"/>
      <c r="E5" s="20">
        <v>1063100</v>
      </c>
      <c r="F5" s="20"/>
      <c r="G5" s="19"/>
      <c r="H5" s="21">
        <v>35060</v>
      </c>
      <c r="I5" s="19">
        <v>25780</v>
      </c>
      <c r="J5" s="19"/>
      <c r="K5" s="19"/>
      <c r="L5" s="22">
        <v>1270</v>
      </c>
      <c r="M5" s="19"/>
      <c r="N5" s="22">
        <v>211799.83233891873</v>
      </c>
      <c r="O5" s="23"/>
      <c r="P5" s="24">
        <f t="shared" si="0"/>
        <v>2313219.8323389189</v>
      </c>
    </row>
    <row r="6" spans="1:17" ht="15" customHeight="1" x14ac:dyDescent="0.2">
      <c r="A6" s="16" t="s">
        <v>19</v>
      </c>
      <c r="B6" s="17">
        <v>1437980</v>
      </c>
      <c r="C6" s="18"/>
      <c r="D6" s="19"/>
      <c r="E6" s="20"/>
      <c r="F6" s="20"/>
      <c r="G6" s="19">
        <v>260020</v>
      </c>
      <c r="H6" s="21">
        <v>72270</v>
      </c>
      <c r="I6" s="19">
        <v>5680</v>
      </c>
      <c r="J6" s="19"/>
      <c r="K6" s="19"/>
      <c r="L6" s="22">
        <v>1600</v>
      </c>
      <c r="M6" s="19"/>
      <c r="N6" s="22">
        <v>181401.67754035743</v>
      </c>
      <c r="O6" s="23"/>
      <c r="P6" s="24">
        <f t="shared" si="0"/>
        <v>1958951.6775403575</v>
      </c>
    </row>
    <row r="7" spans="1:17" ht="25.5" customHeight="1" x14ac:dyDescent="0.2">
      <c r="A7" s="16" t="s">
        <v>20</v>
      </c>
      <c r="B7" s="17">
        <v>1483730</v>
      </c>
      <c r="C7" s="18"/>
      <c r="D7" s="19"/>
      <c r="E7" s="20"/>
      <c r="F7" s="20"/>
      <c r="G7" s="19">
        <v>484670</v>
      </c>
      <c r="H7" s="21">
        <v>61630</v>
      </c>
      <c r="I7" s="19">
        <v>12230</v>
      </c>
      <c r="J7" s="19"/>
      <c r="K7" s="19"/>
      <c r="L7" s="22">
        <v>300</v>
      </c>
      <c r="M7" s="19"/>
      <c r="N7" s="22">
        <v>92739.459107593793</v>
      </c>
      <c r="O7" s="23"/>
      <c r="P7" s="24">
        <f t="shared" si="0"/>
        <v>2135299.4591075936</v>
      </c>
      <c r="Q7" s="1">
        <v>1000</v>
      </c>
    </row>
    <row r="8" spans="1:17" ht="15" customHeight="1" x14ac:dyDescent="0.2">
      <c r="A8" s="16" t="s">
        <v>21</v>
      </c>
      <c r="B8" s="17">
        <v>74490</v>
      </c>
      <c r="C8" s="26"/>
      <c r="D8" s="19"/>
      <c r="E8" s="20"/>
      <c r="F8" s="20"/>
      <c r="G8" s="19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74490</v>
      </c>
    </row>
    <row r="9" spans="1:17" ht="15" customHeight="1" x14ac:dyDescent="0.2">
      <c r="A9" s="16" t="s">
        <v>22</v>
      </c>
      <c r="B9" s="17">
        <v>14861049</v>
      </c>
      <c r="C9" s="18"/>
      <c r="D9" s="19"/>
      <c r="E9" s="20">
        <v>143760</v>
      </c>
      <c r="F9" s="20">
        <v>1918920</v>
      </c>
      <c r="G9" s="19">
        <v>10548520</v>
      </c>
      <c r="H9" s="21">
        <v>40040</v>
      </c>
      <c r="I9" s="19">
        <v>334570</v>
      </c>
      <c r="J9" s="19">
        <v>31530</v>
      </c>
      <c r="K9" s="19">
        <v>7450</v>
      </c>
      <c r="L9" s="22">
        <v>0</v>
      </c>
      <c r="M9" s="19"/>
      <c r="N9" s="22">
        <v>1328774.0116149206</v>
      </c>
      <c r="O9" s="23"/>
      <c r="P9" s="24">
        <f t="shared" si="0"/>
        <v>29214613.011614919</v>
      </c>
    </row>
    <row r="10" spans="1:17" ht="15" customHeight="1" x14ac:dyDescent="0.2">
      <c r="A10" s="16" t="s">
        <v>23</v>
      </c>
      <c r="B10" s="17">
        <v>1235270</v>
      </c>
      <c r="C10" s="18"/>
      <c r="D10" s="19"/>
      <c r="E10" s="20">
        <f>264990+18060</f>
        <v>283050</v>
      </c>
      <c r="F10" s="20">
        <v>253740</v>
      </c>
      <c r="G10" s="19">
        <v>391720</v>
      </c>
      <c r="H10" s="21">
        <v>36640</v>
      </c>
      <c r="I10" s="19"/>
      <c r="J10" s="19"/>
      <c r="K10" s="19"/>
      <c r="L10" s="22">
        <v>350</v>
      </c>
      <c r="M10" s="19"/>
      <c r="N10" s="22">
        <v>169167.71830497691</v>
      </c>
      <c r="O10" s="23"/>
      <c r="P10" s="24">
        <f t="shared" si="0"/>
        <v>2369937.7183049768</v>
      </c>
    </row>
    <row r="11" spans="1:17" ht="15" customHeight="1" x14ac:dyDescent="0.2">
      <c r="A11" s="16" t="s">
        <v>24</v>
      </c>
      <c r="B11" s="17">
        <v>212270</v>
      </c>
      <c r="C11" s="18"/>
      <c r="D11" s="19"/>
      <c r="E11" s="20">
        <v>615980</v>
      </c>
      <c r="F11" s="20"/>
      <c r="G11" s="19"/>
      <c r="H11" s="21"/>
      <c r="I11" s="19"/>
      <c r="J11" s="19"/>
      <c r="K11" s="19"/>
      <c r="L11" s="22">
        <v>0</v>
      </c>
      <c r="M11" s="19"/>
      <c r="N11" s="22">
        <v>17531.038885115981</v>
      </c>
      <c r="O11" s="23"/>
      <c r="P11" s="24">
        <f t="shared" si="0"/>
        <v>845781.038885116</v>
      </c>
    </row>
    <row r="12" spans="1:17" ht="15" customHeight="1" x14ac:dyDescent="0.2">
      <c r="A12" s="16" t="s">
        <v>25</v>
      </c>
      <c r="B12" s="17">
        <v>909170</v>
      </c>
      <c r="C12" s="18">
        <v>698530</v>
      </c>
      <c r="D12" s="19"/>
      <c r="E12" s="20"/>
      <c r="F12" s="20"/>
      <c r="G12" s="19">
        <v>19380</v>
      </c>
      <c r="H12" s="21">
        <v>64470</v>
      </c>
      <c r="I12" s="19">
        <v>79330</v>
      </c>
      <c r="J12" s="19"/>
      <c r="K12" s="19"/>
      <c r="L12" s="22">
        <v>610</v>
      </c>
      <c r="M12" s="19"/>
      <c r="N12" s="22">
        <v>125608.71955445992</v>
      </c>
      <c r="O12" s="23"/>
      <c r="P12" s="24">
        <f t="shared" si="0"/>
        <v>1897098.7195544599</v>
      </c>
    </row>
    <row r="13" spans="1:17" ht="24" customHeight="1" x14ac:dyDescent="0.2">
      <c r="A13" s="16" t="s">
        <v>26</v>
      </c>
      <c r="B13" s="17">
        <v>1927580</v>
      </c>
      <c r="C13" s="18"/>
      <c r="D13" s="19"/>
      <c r="E13" s="20">
        <v>31650</v>
      </c>
      <c r="F13" s="20"/>
      <c r="G13" s="19">
        <v>962800</v>
      </c>
      <c r="H13" s="21">
        <v>14830</v>
      </c>
      <c r="I13" s="19">
        <v>32850</v>
      </c>
      <c r="J13" s="19"/>
      <c r="K13" s="19"/>
      <c r="L13" s="22">
        <v>200</v>
      </c>
      <c r="M13" s="19"/>
      <c r="N13" s="22">
        <v>260772.08625533216</v>
      </c>
      <c r="O13" s="23"/>
      <c r="P13" s="24">
        <f t="shared" si="0"/>
        <v>3230682.086255332</v>
      </c>
    </row>
    <row r="14" spans="1:17" ht="22.5" customHeight="1" x14ac:dyDescent="0.2">
      <c r="A14" s="16" t="s">
        <v>27</v>
      </c>
      <c r="B14" s="17">
        <v>1977770</v>
      </c>
      <c r="C14" s="18"/>
      <c r="D14" s="19"/>
      <c r="E14" s="20"/>
      <c r="F14" s="20"/>
      <c r="G14" s="19"/>
      <c r="H14" s="21">
        <v>4390</v>
      </c>
      <c r="I14" s="19">
        <v>7850</v>
      </c>
      <c r="J14" s="19"/>
      <c r="K14" s="19"/>
      <c r="L14" s="22">
        <v>1000</v>
      </c>
      <c r="M14" s="19"/>
      <c r="N14" s="22">
        <v>26129.958963808909</v>
      </c>
      <c r="O14" s="23"/>
      <c r="P14" s="24">
        <f t="shared" si="0"/>
        <v>2017139.9589638088</v>
      </c>
    </row>
    <row r="15" spans="1:17" ht="21" customHeight="1" x14ac:dyDescent="0.2">
      <c r="A15" s="16" t="s">
        <v>28</v>
      </c>
      <c r="B15" s="17">
        <v>3365590</v>
      </c>
      <c r="C15" s="18">
        <v>380170</v>
      </c>
      <c r="D15" s="19">
        <v>242520</v>
      </c>
      <c r="E15" s="20"/>
      <c r="F15" s="20"/>
      <c r="G15" s="19">
        <v>275710</v>
      </c>
      <c r="H15" s="21"/>
      <c r="I15" s="19">
        <v>51290</v>
      </c>
      <c r="J15" s="19"/>
      <c r="K15" s="19"/>
      <c r="L15" s="22">
        <v>1920</v>
      </c>
      <c r="M15" s="19"/>
      <c r="N15" s="22">
        <v>191230.76146247084</v>
      </c>
      <c r="O15" s="23"/>
      <c r="P15" s="24">
        <f t="shared" si="0"/>
        <v>4508430.7614624705</v>
      </c>
    </row>
    <row r="16" spans="1:17" ht="30" customHeight="1" x14ac:dyDescent="0.2">
      <c r="A16" s="16" t="s">
        <v>29</v>
      </c>
      <c r="B16" s="17">
        <v>2457430</v>
      </c>
      <c r="C16" s="18"/>
      <c r="D16" s="19"/>
      <c r="E16" s="20"/>
      <c r="F16" s="20"/>
      <c r="G16" s="19"/>
      <c r="H16" s="21"/>
      <c r="I16" s="19"/>
      <c r="J16" s="19"/>
      <c r="K16" s="19"/>
      <c r="L16" s="22">
        <v>970</v>
      </c>
      <c r="M16" s="19"/>
      <c r="N16" s="22">
        <v>216988.64123957953</v>
      </c>
      <c r="O16" s="23"/>
      <c r="P16" s="24">
        <f t="shared" si="0"/>
        <v>2675388.6412395798</v>
      </c>
    </row>
    <row r="17" spans="1:16" ht="15" customHeight="1" x14ac:dyDescent="0.2">
      <c r="A17" s="16" t="s">
        <v>30</v>
      </c>
      <c r="B17" s="17">
        <v>829080</v>
      </c>
      <c r="C17" s="18"/>
      <c r="D17" s="19"/>
      <c r="E17" s="20"/>
      <c r="F17" s="20"/>
      <c r="G17" s="19"/>
      <c r="H17" s="21">
        <v>39350</v>
      </c>
      <c r="I17" s="19">
        <v>43050</v>
      </c>
      <c r="J17" s="19"/>
      <c r="K17" s="19">
        <v>179420</v>
      </c>
      <c r="L17" s="22">
        <v>1100</v>
      </c>
      <c r="M17" s="19"/>
      <c r="N17" s="22">
        <v>10871.24342682689</v>
      </c>
      <c r="O17" s="23"/>
      <c r="P17" s="24">
        <f t="shared" si="0"/>
        <v>1102871.2434268268</v>
      </c>
    </row>
    <row r="18" spans="1:16" ht="15" customHeight="1" x14ac:dyDescent="0.2">
      <c r="A18" s="16" t="s">
        <v>31</v>
      </c>
      <c r="B18" s="17">
        <v>1578410</v>
      </c>
      <c r="C18" s="18"/>
      <c r="D18" s="19"/>
      <c r="E18" s="20">
        <v>44960</v>
      </c>
      <c r="F18" s="20"/>
      <c r="G18" s="19"/>
      <c r="H18" s="21">
        <v>68730</v>
      </c>
      <c r="I18" s="19">
        <v>24560</v>
      </c>
      <c r="J18" s="19"/>
      <c r="K18" s="19"/>
      <c r="L18" s="22">
        <v>0</v>
      </c>
      <c r="M18" s="19"/>
      <c r="N18" s="22">
        <v>10340.640000000001</v>
      </c>
      <c r="O18" s="23"/>
      <c r="P18" s="24">
        <f t="shared" si="0"/>
        <v>1727000.64</v>
      </c>
    </row>
    <row r="19" spans="1:16" ht="15" customHeight="1" x14ac:dyDescent="0.2">
      <c r="A19" s="16" t="s">
        <v>32</v>
      </c>
      <c r="B19" s="17">
        <v>859500</v>
      </c>
      <c r="C19" s="18"/>
      <c r="D19" s="19"/>
      <c r="E19" s="20">
        <v>44580</v>
      </c>
      <c r="F19" s="20"/>
      <c r="G19" s="19">
        <v>612910</v>
      </c>
      <c r="H19" s="21">
        <v>16170</v>
      </c>
      <c r="I19" s="19"/>
      <c r="J19" s="19"/>
      <c r="K19" s="19"/>
      <c r="L19" s="22">
        <v>0</v>
      </c>
      <c r="M19" s="19"/>
      <c r="N19" s="22">
        <v>97687.042691563562</v>
      </c>
      <c r="O19" s="23"/>
      <c r="P19" s="24">
        <f t="shared" si="0"/>
        <v>1630847.0426915635</v>
      </c>
    </row>
    <row r="20" spans="1:16" ht="15" customHeight="1" x14ac:dyDescent="0.2">
      <c r="A20" s="16" t="s">
        <v>33</v>
      </c>
      <c r="B20" s="17">
        <v>2135810</v>
      </c>
      <c r="C20" s="18"/>
      <c r="D20" s="19"/>
      <c r="E20" s="20"/>
      <c r="F20" s="20"/>
      <c r="G20" s="19">
        <v>915250</v>
      </c>
      <c r="H20" s="21">
        <v>158650</v>
      </c>
      <c r="I20" s="19">
        <v>26390</v>
      </c>
      <c r="J20" s="19"/>
      <c r="K20" s="19"/>
      <c r="L20" s="22">
        <v>370</v>
      </c>
      <c r="M20" s="19"/>
      <c r="N20" s="22">
        <v>365397.75953104533</v>
      </c>
      <c r="O20" s="23"/>
      <c r="P20" s="24">
        <f t="shared" si="0"/>
        <v>3601867.7595310453</v>
      </c>
    </row>
    <row r="21" spans="1:16" ht="15" customHeight="1" x14ac:dyDescent="0.2">
      <c r="A21" s="16" t="s">
        <v>34</v>
      </c>
      <c r="B21" s="17">
        <v>722750</v>
      </c>
      <c r="C21" s="18"/>
      <c r="D21" s="19"/>
      <c r="E21" s="20">
        <f>325090+3470</f>
        <v>328560</v>
      </c>
      <c r="F21" s="20"/>
      <c r="G21" s="19"/>
      <c r="H21" s="21">
        <v>18360</v>
      </c>
      <c r="I21" s="19">
        <v>3920</v>
      </c>
      <c r="J21" s="19"/>
      <c r="K21" s="19"/>
      <c r="L21" s="22">
        <v>0</v>
      </c>
      <c r="M21" s="19"/>
      <c r="N21" s="22">
        <v>24933.833920874338</v>
      </c>
      <c r="O21" s="23"/>
      <c r="P21" s="24">
        <f t="shared" si="0"/>
        <v>1098523.8339208744</v>
      </c>
    </row>
    <row r="22" spans="1:16" ht="20.25" customHeight="1" x14ac:dyDescent="0.2">
      <c r="A22" s="16" t="s">
        <v>35</v>
      </c>
      <c r="B22" s="17">
        <v>2195040</v>
      </c>
      <c r="C22" s="18">
        <v>352280</v>
      </c>
      <c r="D22" s="19"/>
      <c r="E22" s="20"/>
      <c r="F22" s="20"/>
      <c r="G22" s="19"/>
      <c r="H22" s="21">
        <v>738280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3285600</v>
      </c>
    </row>
    <row r="23" spans="1:16" ht="15" customHeight="1" x14ac:dyDescent="0.2">
      <c r="A23" s="16" t="s">
        <v>36</v>
      </c>
      <c r="B23" s="17">
        <v>1154470</v>
      </c>
      <c r="C23" s="18"/>
      <c r="D23" s="19"/>
      <c r="E23" s="20"/>
      <c r="F23" s="20"/>
      <c r="G23" s="19"/>
      <c r="H23" s="21"/>
      <c r="I23" s="19"/>
      <c r="J23" s="19"/>
      <c r="K23" s="19"/>
      <c r="L23" s="22">
        <v>1660</v>
      </c>
      <c r="M23" s="19"/>
      <c r="N23" s="22">
        <v>93198.021796205037</v>
      </c>
      <c r="O23" s="23"/>
      <c r="P23" s="24">
        <f t="shared" si="0"/>
        <v>1249328.0217962051</v>
      </c>
    </row>
    <row r="24" spans="1:16" ht="25.5" customHeight="1" x14ac:dyDescent="0.2">
      <c r="A24" s="16" t="s">
        <v>37</v>
      </c>
      <c r="B24" s="17">
        <v>1323400</v>
      </c>
      <c r="C24" s="18"/>
      <c r="D24" s="19">
        <v>89250</v>
      </c>
      <c r="E24" s="20">
        <v>108810</v>
      </c>
      <c r="F24" s="20"/>
      <c r="G24" s="19">
        <v>181160</v>
      </c>
      <c r="H24" s="21">
        <v>70580</v>
      </c>
      <c r="I24" s="19">
        <v>22450</v>
      </c>
      <c r="J24" s="19"/>
      <c r="K24" s="19"/>
      <c r="L24" s="22">
        <v>490</v>
      </c>
      <c r="M24" s="19"/>
      <c r="N24" s="22">
        <v>149407.84920818574</v>
      </c>
      <c r="O24" s="23"/>
      <c r="P24" s="24">
        <f t="shared" si="0"/>
        <v>1945547.8492081857</v>
      </c>
    </row>
    <row r="25" spans="1:16" ht="15" customHeight="1" x14ac:dyDescent="0.2">
      <c r="A25" s="27" t="s">
        <v>38</v>
      </c>
      <c r="B25" s="17">
        <v>1806080</v>
      </c>
      <c r="C25" s="18"/>
      <c r="D25" s="19"/>
      <c r="E25" s="20">
        <v>9750</v>
      </c>
      <c r="F25" s="20"/>
      <c r="G25" s="19"/>
      <c r="H25" s="21"/>
      <c r="I25" s="19"/>
      <c r="J25" s="19"/>
      <c r="K25" s="19"/>
      <c r="L25" s="22">
        <v>200</v>
      </c>
      <c r="M25" s="19"/>
      <c r="N25" s="22">
        <v>104706.03093567904</v>
      </c>
      <c r="O25" s="23"/>
      <c r="P25" s="24">
        <f t="shared" si="0"/>
        <v>1920736.0309356791</v>
      </c>
    </row>
    <row r="26" spans="1:16" ht="15" customHeight="1" x14ac:dyDescent="0.2">
      <c r="A26" s="16" t="s">
        <v>39</v>
      </c>
      <c r="B26" s="17">
        <v>2338290</v>
      </c>
      <c r="C26" s="18"/>
      <c r="D26" s="19"/>
      <c r="E26" s="20"/>
      <c r="F26" s="20"/>
      <c r="G26" s="19"/>
      <c r="H26" s="21"/>
      <c r="I26" s="19">
        <v>14200</v>
      </c>
      <c r="J26" s="19"/>
      <c r="K26" s="19"/>
      <c r="L26" s="22">
        <v>390</v>
      </c>
      <c r="M26" s="19"/>
      <c r="N26" s="22">
        <v>87431.34532972498</v>
      </c>
      <c r="O26" s="23"/>
      <c r="P26" s="24">
        <f t="shared" si="0"/>
        <v>2440311.3453297252</v>
      </c>
    </row>
    <row r="27" spans="1:16" ht="15" customHeight="1" x14ac:dyDescent="0.2">
      <c r="A27" s="16" t="s">
        <v>40</v>
      </c>
      <c r="B27" s="17">
        <v>1501890</v>
      </c>
      <c r="C27" s="18"/>
      <c r="D27" s="19"/>
      <c r="E27" s="20">
        <f>5010</f>
        <v>5010</v>
      </c>
      <c r="F27" s="20"/>
      <c r="G27" s="19"/>
      <c r="H27" s="21"/>
      <c r="I27" s="19"/>
      <c r="J27" s="19"/>
      <c r="K27" s="19">
        <v>194860</v>
      </c>
      <c r="L27" s="22">
        <v>500</v>
      </c>
      <c r="M27" s="19"/>
      <c r="N27" s="22">
        <v>13267.511135488305</v>
      </c>
      <c r="O27" s="23"/>
      <c r="P27" s="24">
        <f t="shared" si="0"/>
        <v>1715527.5111354883</v>
      </c>
    </row>
    <row r="28" spans="1:16" ht="15" customHeight="1" x14ac:dyDescent="0.2">
      <c r="A28" s="16" t="s">
        <v>41</v>
      </c>
      <c r="B28" s="17">
        <v>1846580</v>
      </c>
      <c r="C28" s="18"/>
      <c r="D28" s="19"/>
      <c r="E28" s="20"/>
      <c r="F28" s="20"/>
      <c r="G28" s="19">
        <v>758310</v>
      </c>
      <c r="H28" s="21">
        <v>60750</v>
      </c>
      <c r="I28" s="19">
        <v>28430</v>
      </c>
      <c r="J28" s="19"/>
      <c r="K28" s="19"/>
      <c r="L28" s="22">
        <v>500</v>
      </c>
      <c r="M28" s="19"/>
      <c r="N28" s="22">
        <v>137728.08068783869</v>
      </c>
      <c r="O28" s="23"/>
      <c r="P28" s="24">
        <f t="shared" si="0"/>
        <v>2832298.0806878386</v>
      </c>
    </row>
    <row r="29" spans="1:16" ht="15" customHeight="1" x14ac:dyDescent="0.2">
      <c r="A29" s="16" t="s">
        <v>42</v>
      </c>
      <c r="B29" s="17">
        <v>772700</v>
      </c>
      <c r="C29" s="18"/>
      <c r="D29" s="19"/>
      <c r="E29" s="20">
        <v>14730</v>
      </c>
      <c r="F29" s="20"/>
      <c r="G29" s="19"/>
      <c r="H29" s="21">
        <v>1780</v>
      </c>
      <c r="I29" s="19">
        <v>1750</v>
      </c>
      <c r="J29" s="19"/>
      <c r="K29" s="19"/>
      <c r="L29" s="22">
        <v>400</v>
      </c>
      <c r="M29" s="19"/>
      <c r="N29" s="22">
        <v>44644.731241448739</v>
      </c>
      <c r="O29" s="23"/>
      <c r="P29" s="24">
        <f t="shared" si="0"/>
        <v>836004.73124144878</v>
      </c>
    </row>
    <row r="30" spans="1:16" ht="15" customHeight="1" x14ac:dyDescent="0.2">
      <c r="A30" s="16" t="s">
        <v>43</v>
      </c>
      <c r="B30" s="17">
        <v>1261540</v>
      </c>
      <c r="C30" s="18"/>
      <c r="D30" s="19"/>
      <c r="E30" s="20">
        <f>1319360+35970</f>
        <v>1355330</v>
      </c>
      <c r="F30" s="20"/>
      <c r="G30" s="19">
        <v>379020</v>
      </c>
      <c r="H30" s="21">
        <v>54600</v>
      </c>
      <c r="I30" s="19">
        <v>45000</v>
      </c>
      <c r="J30" s="19"/>
      <c r="K30" s="19"/>
      <c r="L30" s="22">
        <v>390</v>
      </c>
      <c r="M30" s="19"/>
      <c r="N30" s="22">
        <v>227683.13737485753</v>
      </c>
      <c r="O30" s="23"/>
      <c r="P30" s="24">
        <f t="shared" si="0"/>
        <v>3323563.1373748574</v>
      </c>
    </row>
    <row r="31" spans="1:16" ht="25.5" customHeight="1" x14ac:dyDescent="0.2">
      <c r="A31" s="16" t="s">
        <v>44</v>
      </c>
      <c r="B31" s="17">
        <v>711360</v>
      </c>
      <c r="C31" s="18"/>
      <c r="D31" s="19"/>
      <c r="E31" s="20">
        <f>1708730+33850</f>
        <v>1742580</v>
      </c>
      <c r="F31" s="20"/>
      <c r="G31" s="19">
        <v>282410</v>
      </c>
      <c r="H31" s="21">
        <v>37480</v>
      </c>
      <c r="I31" s="19">
        <v>32020</v>
      </c>
      <c r="J31" s="19">
        <v>2950</v>
      </c>
      <c r="K31" s="19"/>
      <c r="L31" s="22">
        <v>600</v>
      </c>
      <c r="M31" s="19"/>
      <c r="N31" s="22">
        <v>149133.17648590458</v>
      </c>
      <c r="O31" s="23"/>
      <c r="P31" s="24">
        <f t="shared" si="0"/>
        <v>2958533.1764859045</v>
      </c>
    </row>
    <row r="32" spans="1:16" ht="15" customHeight="1" x14ac:dyDescent="0.2">
      <c r="A32" s="16" t="s">
        <v>45</v>
      </c>
      <c r="B32" s="17">
        <v>4330630</v>
      </c>
      <c r="C32" s="18"/>
      <c r="D32" s="19"/>
      <c r="E32" s="20"/>
      <c r="F32" s="20"/>
      <c r="G32" s="19"/>
      <c r="H32" s="21"/>
      <c r="I32" s="19">
        <v>24750</v>
      </c>
      <c r="J32" s="19"/>
      <c r="K32" s="19"/>
      <c r="L32" s="22">
        <v>600</v>
      </c>
      <c r="M32" s="19"/>
      <c r="N32" s="22">
        <v>77040.036575961174</v>
      </c>
      <c r="O32" s="23"/>
      <c r="P32" s="24">
        <f t="shared" si="0"/>
        <v>4433020.0365759609</v>
      </c>
    </row>
    <row r="33" spans="1:16" ht="15" customHeight="1" x14ac:dyDescent="0.2">
      <c r="A33" s="16" t="s">
        <v>46</v>
      </c>
      <c r="B33" s="17">
        <v>513850</v>
      </c>
      <c r="C33" s="18"/>
      <c r="D33" s="19"/>
      <c r="E33" s="20">
        <f>1205410+25340</f>
        <v>1230750</v>
      </c>
      <c r="F33" s="20"/>
      <c r="G33" s="19"/>
      <c r="H33" s="21"/>
      <c r="I33" s="19"/>
      <c r="J33" s="19"/>
      <c r="K33" s="19"/>
      <c r="L33" s="22">
        <v>0</v>
      </c>
      <c r="M33" s="19"/>
      <c r="N33" s="22">
        <v>71140.668120574803</v>
      </c>
      <c r="O33" s="23"/>
      <c r="P33" s="24">
        <f t="shared" si="0"/>
        <v>1815740.6681205749</v>
      </c>
    </row>
    <row r="34" spans="1:16" ht="15" customHeight="1" x14ac:dyDescent="0.2">
      <c r="A34" s="16" t="s">
        <v>47</v>
      </c>
      <c r="B34" s="17">
        <v>1772170</v>
      </c>
      <c r="C34" s="18"/>
      <c r="D34" s="19"/>
      <c r="E34" s="20"/>
      <c r="F34" s="20"/>
      <c r="G34" s="19"/>
      <c r="H34" s="21"/>
      <c r="I34" s="19">
        <v>14650</v>
      </c>
      <c r="J34" s="19"/>
      <c r="K34" s="19"/>
      <c r="L34" s="22">
        <v>0</v>
      </c>
      <c r="M34" s="19"/>
      <c r="N34" s="22">
        <v>145068.53557002256</v>
      </c>
      <c r="O34" s="26"/>
      <c r="P34" s="24">
        <f t="shared" si="0"/>
        <v>1931888.5355700227</v>
      </c>
    </row>
    <row r="35" spans="1:16" ht="15" customHeight="1" x14ac:dyDescent="0.2">
      <c r="A35" s="16" t="s">
        <v>48</v>
      </c>
      <c r="B35" s="17">
        <v>419290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0</v>
      </c>
      <c r="O35" s="26"/>
      <c r="P35" s="24">
        <f t="shared" si="0"/>
        <v>419290</v>
      </c>
    </row>
    <row r="36" spans="1:16" ht="15" customHeight="1" x14ac:dyDescent="0.2">
      <c r="A36" s="16" t="s">
        <v>49</v>
      </c>
      <c r="B36" s="17">
        <v>1015280</v>
      </c>
      <c r="C36" s="18">
        <v>713430</v>
      </c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80633.171943011694</v>
      </c>
      <c r="O36" s="26"/>
      <c r="P36" s="24">
        <f>SUM(B36:N36)</f>
        <v>1809343.1719430117</v>
      </c>
    </row>
    <row r="37" spans="1:16" ht="25.5" customHeight="1" x14ac:dyDescent="0.2">
      <c r="A37" s="16" t="s">
        <v>50</v>
      </c>
      <c r="B37" s="17">
        <v>822980</v>
      </c>
      <c r="C37" s="18"/>
      <c r="D37" s="19"/>
      <c r="E37" s="20"/>
      <c r="F37" s="20"/>
      <c r="G37" s="19"/>
      <c r="H37" s="21"/>
      <c r="I37" s="19">
        <v>16490</v>
      </c>
      <c r="J37" s="19"/>
      <c r="K37" s="19"/>
      <c r="L37" s="22">
        <v>0</v>
      </c>
      <c r="M37" s="19"/>
      <c r="N37" s="22">
        <v>38732.036061502848</v>
      </c>
      <c r="O37" s="26"/>
      <c r="P37" s="24">
        <f t="shared" ref="P37:P69" si="1">SUM(B37:N37)</f>
        <v>878202.03606150288</v>
      </c>
    </row>
    <row r="38" spans="1:16" ht="12.75" customHeight="1" x14ac:dyDescent="0.2">
      <c r="A38" s="16" t="s">
        <v>51</v>
      </c>
      <c r="B38" s="17">
        <v>844540</v>
      </c>
      <c r="C38" s="18"/>
      <c r="D38" s="19"/>
      <c r="E38" s="20"/>
      <c r="F38" s="20"/>
      <c r="G38" s="19"/>
      <c r="H38" s="21">
        <v>8390</v>
      </c>
      <c r="I38" s="19"/>
      <c r="J38" s="19">
        <v>12830</v>
      </c>
      <c r="K38" s="19"/>
      <c r="L38" s="22">
        <v>500</v>
      </c>
      <c r="M38" s="19"/>
      <c r="N38" s="22">
        <v>16972.237653703978</v>
      </c>
      <c r="O38" s="26"/>
      <c r="P38" s="24">
        <f t="shared" si="1"/>
        <v>883232.23765370401</v>
      </c>
    </row>
    <row r="39" spans="1:16" ht="16.5" customHeight="1" x14ac:dyDescent="0.2">
      <c r="A39" s="16" t="s">
        <v>52</v>
      </c>
      <c r="B39" s="17">
        <v>1828760</v>
      </c>
      <c r="C39" s="18"/>
      <c r="D39" s="19"/>
      <c r="E39" s="20"/>
      <c r="F39" s="20"/>
      <c r="G39" s="19"/>
      <c r="H39" s="21"/>
      <c r="I39" s="19">
        <v>16000</v>
      </c>
      <c r="J39" s="19"/>
      <c r="K39" s="19"/>
      <c r="L39" s="22">
        <v>0</v>
      </c>
      <c r="M39" s="19"/>
      <c r="N39" s="22">
        <v>53965.908500013924</v>
      </c>
      <c r="O39" s="26"/>
      <c r="P39" s="24">
        <f t="shared" si="1"/>
        <v>1898725.9085000139</v>
      </c>
    </row>
    <row r="40" spans="1:16" ht="30" customHeight="1" x14ac:dyDescent="0.2">
      <c r="A40" s="16" t="s">
        <v>53</v>
      </c>
      <c r="B40" s="46">
        <v>1162460</v>
      </c>
      <c r="C40" s="18"/>
      <c r="D40" s="19"/>
      <c r="E40" s="20"/>
      <c r="F40" s="20"/>
      <c r="G40" s="19"/>
      <c r="H40" s="21">
        <v>23560</v>
      </c>
      <c r="I40" s="19">
        <v>13520</v>
      </c>
      <c r="J40" s="19"/>
      <c r="K40" s="19"/>
      <c r="L40" s="22">
        <v>0</v>
      </c>
      <c r="M40" s="19"/>
      <c r="N40" s="22">
        <v>83055.381407700668</v>
      </c>
      <c r="O40" s="26"/>
      <c r="P40" s="24">
        <f t="shared" si="1"/>
        <v>1282595.3814077007</v>
      </c>
    </row>
    <row r="41" spans="1:16" ht="15" customHeight="1" x14ac:dyDescent="0.2">
      <c r="A41" s="16" t="s">
        <v>54</v>
      </c>
      <c r="B41" s="17">
        <v>1554040</v>
      </c>
      <c r="C41" s="18"/>
      <c r="D41" s="19"/>
      <c r="E41" s="20"/>
      <c r="F41" s="20"/>
      <c r="G41" s="19"/>
      <c r="H41" s="21"/>
      <c r="I41" s="19">
        <v>24820</v>
      </c>
      <c r="J41" s="19"/>
      <c r="K41" s="19"/>
      <c r="L41" s="22">
        <v>0</v>
      </c>
      <c r="M41" s="19"/>
      <c r="N41" s="22">
        <v>61658.879816106084</v>
      </c>
      <c r="O41" s="19"/>
      <c r="P41" s="24">
        <f t="shared" si="1"/>
        <v>1640518.8798161061</v>
      </c>
    </row>
    <row r="42" spans="1:16" ht="15" customHeight="1" x14ac:dyDescent="0.2">
      <c r="A42" s="16" t="s">
        <v>55</v>
      </c>
      <c r="B42" s="17">
        <v>810730</v>
      </c>
      <c r="C42" s="18"/>
      <c r="D42" s="19"/>
      <c r="E42" s="20">
        <v>28190</v>
      </c>
      <c r="F42" s="20"/>
      <c r="G42" s="19">
        <v>236080</v>
      </c>
      <c r="H42" s="21">
        <v>22790</v>
      </c>
      <c r="I42" s="19">
        <v>18130</v>
      </c>
      <c r="J42" s="19"/>
      <c r="K42" s="19">
        <v>350</v>
      </c>
      <c r="L42" s="22">
        <v>200</v>
      </c>
      <c r="M42" s="19"/>
      <c r="N42" s="22">
        <v>126738.26133541604</v>
      </c>
      <c r="O42" s="26"/>
      <c r="P42" s="24">
        <f t="shared" si="1"/>
        <v>1243208.261335416</v>
      </c>
    </row>
    <row r="43" spans="1:16" ht="15" customHeight="1" x14ac:dyDescent="0.2">
      <c r="A43" s="16" t="s">
        <v>56</v>
      </c>
      <c r="B43" s="17">
        <v>840070</v>
      </c>
      <c r="C43" s="18"/>
      <c r="D43" s="19">
        <v>89480</v>
      </c>
      <c r="E43" s="20">
        <f>343350+15000</f>
        <v>358350</v>
      </c>
      <c r="F43" s="20"/>
      <c r="G43" s="19">
        <v>278080</v>
      </c>
      <c r="H43" s="21">
        <v>31210</v>
      </c>
      <c r="I43" s="19">
        <v>106380</v>
      </c>
      <c r="J43" s="19"/>
      <c r="K43" s="19"/>
      <c r="L43" s="22">
        <v>550</v>
      </c>
      <c r="M43" s="19"/>
      <c r="N43" s="22">
        <v>110391.63871785534</v>
      </c>
      <c r="O43" s="26"/>
      <c r="P43" s="24">
        <f t="shared" si="1"/>
        <v>1814511.6387178553</v>
      </c>
    </row>
    <row r="44" spans="1:16" ht="15" customHeight="1" x14ac:dyDescent="0.2">
      <c r="A44" s="16" t="s">
        <v>57</v>
      </c>
      <c r="B44" s="17">
        <v>1603100</v>
      </c>
      <c r="C44" s="18"/>
      <c r="D44" s="19"/>
      <c r="E44" s="20"/>
      <c r="F44" s="20"/>
      <c r="G44" s="19">
        <v>485450</v>
      </c>
      <c r="H44" s="21">
        <v>27400</v>
      </c>
      <c r="I44" s="19">
        <v>16890</v>
      </c>
      <c r="J44" s="19">
        <v>1910</v>
      </c>
      <c r="K44" s="19"/>
      <c r="L44" s="22">
        <v>0</v>
      </c>
      <c r="M44" s="19"/>
      <c r="N44" s="22">
        <v>139109.18866139077</v>
      </c>
      <c r="O44" s="26"/>
      <c r="P44" s="24">
        <f t="shared" si="1"/>
        <v>2273859.1886613909</v>
      </c>
    </row>
    <row r="45" spans="1:16" ht="15" customHeight="1" x14ac:dyDescent="0.2">
      <c r="A45" s="16" t="s">
        <v>58</v>
      </c>
      <c r="B45" s="17">
        <v>1756060</v>
      </c>
      <c r="C45" s="18"/>
      <c r="D45" s="19"/>
      <c r="E45" s="20">
        <v>284780</v>
      </c>
      <c r="F45" s="20"/>
      <c r="G45" s="19"/>
      <c r="H45" s="21"/>
      <c r="I45" s="19">
        <v>27400</v>
      </c>
      <c r="J45" s="19"/>
      <c r="K45" s="19"/>
      <c r="L45" s="22">
        <v>450</v>
      </c>
      <c r="M45" s="19"/>
      <c r="N45" s="22">
        <v>193845.63516937575</v>
      </c>
      <c r="O45" s="26"/>
      <c r="P45" s="24">
        <f t="shared" si="1"/>
        <v>2262535.6351693757</v>
      </c>
    </row>
    <row r="46" spans="1:16" ht="15.75" customHeight="1" x14ac:dyDescent="0.2">
      <c r="A46" s="16" t="s">
        <v>59</v>
      </c>
      <c r="B46" s="17">
        <v>1253690</v>
      </c>
      <c r="C46" s="18"/>
      <c r="D46" s="19">
        <v>50130</v>
      </c>
      <c r="E46" s="20">
        <f>1977200+28210</f>
        <v>2005410</v>
      </c>
      <c r="F46" s="20"/>
      <c r="G46" s="19"/>
      <c r="H46" s="21"/>
      <c r="I46" s="19">
        <v>63340</v>
      </c>
      <c r="J46" s="19"/>
      <c r="K46" s="19"/>
      <c r="L46" s="22">
        <v>6500</v>
      </c>
      <c r="M46" s="19"/>
      <c r="N46" s="22">
        <v>149764.90463996204</v>
      </c>
      <c r="O46" s="26"/>
      <c r="P46" s="24">
        <f t="shared" si="1"/>
        <v>3528834.9046399621</v>
      </c>
    </row>
    <row r="47" spans="1:16" ht="15" customHeight="1" x14ac:dyDescent="0.2">
      <c r="A47" s="16" t="s">
        <v>60</v>
      </c>
      <c r="B47" s="17">
        <v>1498730</v>
      </c>
      <c r="C47" s="18"/>
      <c r="D47" s="19"/>
      <c r="E47" s="20">
        <v>435160</v>
      </c>
      <c r="F47" s="20"/>
      <c r="G47" s="19"/>
      <c r="H47" s="21">
        <v>50810</v>
      </c>
      <c r="I47" s="19">
        <v>166390</v>
      </c>
      <c r="J47" s="19">
        <v>13610</v>
      </c>
      <c r="K47" s="19"/>
      <c r="L47" s="22">
        <v>360</v>
      </c>
      <c r="M47" s="19"/>
      <c r="N47" s="22">
        <v>211992.38089132312</v>
      </c>
      <c r="O47" s="26"/>
      <c r="P47" s="24">
        <f t="shared" si="1"/>
        <v>2377052.3808913231</v>
      </c>
    </row>
    <row r="48" spans="1:16" ht="15" customHeight="1" x14ac:dyDescent="0.2">
      <c r="A48" s="16" t="s">
        <v>61</v>
      </c>
      <c r="B48" s="17">
        <v>990320</v>
      </c>
      <c r="C48" s="18"/>
      <c r="D48" s="19"/>
      <c r="E48" s="20"/>
      <c r="F48" s="20"/>
      <c r="G48" s="19"/>
      <c r="H48" s="21">
        <v>147100</v>
      </c>
      <c r="I48" s="19"/>
      <c r="J48" s="19"/>
      <c r="K48" s="19"/>
      <c r="L48" s="22">
        <v>0</v>
      </c>
      <c r="M48" s="19"/>
      <c r="N48" s="22">
        <v>108700.95460255946</v>
      </c>
      <c r="O48" s="26"/>
      <c r="P48" s="24">
        <f t="shared" si="1"/>
        <v>1246120.9546025596</v>
      </c>
    </row>
    <row r="49" spans="1:18" ht="14.25" customHeight="1" x14ac:dyDescent="0.2">
      <c r="A49" s="27" t="s">
        <v>62</v>
      </c>
      <c r="B49" s="17">
        <v>2005750</v>
      </c>
      <c r="C49" s="18"/>
      <c r="D49" s="19"/>
      <c r="E49" s="20"/>
      <c r="F49" s="20"/>
      <c r="G49" s="19">
        <v>60400</v>
      </c>
      <c r="H49" s="21">
        <v>334670</v>
      </c>
      <c r="I49" s="19"/>
      <c r="J49" s="19"/>
      <c r="K49" s="19"/>
      <c r="L49" s="22">
        <v>900</v>
      </c>
      <c r="M49" s="19"/>
      <c r="N49" s="22">
        <v>184948.89424457017</v>
      </c>
      <c r="O49" s="26"/>
      <c r="P49" s="24">
        <f>SUM(B49:N49)</f>
        <v>2586668.8942445703</v>
      </c>
    </row>
    <row r="50" spans="1:18" ht="23.25" customHeight="1" x14ac:dyDescent="0.2">
      <c r="A50" s="16" t="s">
        <v>63</v>
      </c>
      <c r="B50" s="17">
        <v>1274060</v>
      </c>
      <c r="C50" s="18"/>
      <c r="D50" s="19"/>
      <c r="E50" s="20"/>
      <c r="F50" s="20"/>
      <c r="G50" s="19"/>
      <c r="H50" s="21">
        <v>87570</v>
      </c>
      <c r="I50" s="19">
        <v>23700</v>
      </c>
      <c r="J50" s="19"/>
      <c r="K50" s="19"/>
      <c r="L50" s="22">
        <v>800</v>
      </c>
      <c r="M50" s="19"/>
      <c r="N50" s="22">
        <v>120651.28660607246</v>
      </c>
      <c r="O50" s="26"/>
      <c r="P50" s="24">
        <f t="shared" si="1"/>
        <v>1506781.2866060724</v>
      </c>
    </row>
    <row r="51" spans="1:18" ht="15" customHeight="1" x14ac:dyDescent="0.2">
      <c r="A51" s="16" t="s">
        <v>64</v>
      </c>
      <c r="B51" s="17">
        <v>4388020</v>
      </c>
      <c r="C51" s="18"/>
      <c r="D51" s="19"/>
      <c r="E51" s="20">
        <f>1020040+200690</f>
        <v>1220730</v>
      </c>
      <c r="F51" s="20"/>
      <c r="G51" s="19">
        <v>367990</v>
      </c>
      <c r="H51" s="21">
        <v>12080</v>
      </c>
      <c r="I51" s="19">
        <v>40860</v>
      </c>
      <c r="J51" s="19"/>
      <c r="K51" s="19">
        <v>143720</v>
      </c>
      <c r="L51" s="22">
        <v>100</v>
      </c>
      <c r="M51" s="19"/>
      <c r="N51" s="22">
        <v>306694.95483189262</v>
      </c>
      <c r="O51" s="26"/>
      <c r="P51" s="24">
        <f t="shared" si="1"/>
        <v>6480194.9548318926</v>
      </c>
    </row>
    <row r="52" spans="1:18" ht="15" customHeight="1" x14ac:dyDescent="0.2">
      <c r="A52" s="16" t="s">
        <v>65</v>
      </c>
      <c r="B52" s="17">
        <v>769860</v>
      </c>
      <c r="C52" s="18"/>
      <c r="D52" s="19"/>
      <c r="E52" s="20"/>
      <c r="F52" s="20"/>
      <c r="G52" s="19">
        <v>277710</v>
      </c>
      <c r="H52" s="21"/>
      <c r="I52" s="19">
        <v>15590</v>
      </c>
      <c r="J52" s="19"/>
      <c r="K52" s="19"/>
      <c r="L52" s="22">
        <v>700</v>
      </c>
      <c r="M52" s="19"/>
      <c r="N52" s="22">
        <v>99149.872732316624</v>
      </c>
      <c r="O52" s="26"/>
      <c r="P52" s="24">
        <f t="shared" si="1"/>
        <v>1163009.8727323166</v>
      </c>
    </row>
    <row r="53" spans="1:18" ht="15" customHeight="1" x14ac:dyDescent="0.2">
      <c r="A53" s="16" t="s">
        <v>66</v>
      </c>
      <c r="B53" s="17">
        <v>88680</v>
      </c>
      <c r="C53" s="18"/>
      <c r="D53" s="19">
        <v>121130</v>
      </c>
      <c r="E53" s="20">
        <f>670530+5790</f>
        <v>676320</v>
      </c>
      <c r="F53" s="20"/>
      <c r="G53" s="19">
        <v>6600</v>
      </c>
      <c r="H53" s="21">
        <v>11430</v>
      </c>
      <c r="I53" s="19">
        <v>6280</v>
      </c>
      <c r="J53" s="19"/>
      <c r="K53" s="19"/>
      <c r="L53" s="22">
        <v>0</v>
      </c>
      <c r="M53" s="19"/>
      <c r="N53" s="22">
        <v>6471.3113770931532</v>
      </c>
      <c r="O53" s="26"/>
      <c r="P53" s="24">
        <f t="shared" si="1"/>
        <v>916911.3113770932</v>
      </c>
    </row>
    <row r="54" spans="1:18" ht="15" customHeight="1" x14ac:dyDescent="0.2">
      <c r="A54" s="16" t="s">
        <v>67</v>
      </c>
      <c r="B54" s="17">
        <v>3800750</v>
      </c>
      <c r="C54" s="18"/>
      <c r="D54" s="19"/>
      <c r="E54" s="20"/>
      <c r="F54" s="20"/>
      <c r="G54" s="19">
        <v>968260</v>
      </c>
      <c r="H54" s="21">
        <v>6410</v>
      </c>
      <c r="I54" s="19">
        <v>194910</v>
      </c>
      <c r="J54" s="19">
        <v>530</v>
      </c>
      <c r="K54" s="19"/>
      <c r="L54" s="22">
        <v>100</v>
      </c>
      <c r="M54" s="19"/>
      <c r="N54" s="22">
        <v>264640.25555870309</v>
      </c>
      <c r="O54" s="26"/>
      <c r="P54" s="24">
        <f t="shared" si="1"/>
        <v>5235600.2555587031</v>
      </c>
    </row>
    <row r="55" spans="1:18" ht="15" customHeight="1" x14ac:dyDescent="0.2">
      <c r="A55" s="16" t="s">
        <v>68</v>
      </c>
      <c r="B55" s="17">
        <v>294650</v>
      </c>
      <c r="C55" s="18"/>
      <c r="D55" s="19"/>
      <c r="E55" s="20"/>
      <c r="F55" s="20"/>
      <c r="G55" s="19">
        <v>1121010</v>
      </c>
      <c r="H55" s="21">
        <v>25160</v>
      </c>
      <c r="I55" s="19"/>
      <c r="J55" s="19"/>
      <c r="K55" s="19">
        <v>5360</v>
      </c>
      <c r="L55" s="22">
        <v>0</v>
      </c>
      <c r="M55" s="19"/>
      <c r="N55" s="22">
        <v>117793.53427440012</v>
      </c>
      <c r="O55" s="26"/>
      <c r="P55" s="24">
        <f t="shared" si="1"/>
        <v>1563973.5342744002</v>
      </c>
    </row>
    <row r="56" spans="1:18" ht="15" customHeight="1" x14ac:dyDescent="0.2">
      <c r="A56" s="16" t="s">
        <v>69</v>
      </c>
      <c r="B56" s="17">
        <v>255740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21877.382916004837</v>
      </c>
      <c r="O56" s="26"/>
      <c r="P56" s="24">
        <f t="shared" si="1"/>
        <v>277617.38291600486</v>
      </c>
    </row>
    <row r="57" spans="1:18" ht="25.5" customHeight="1" x14ac:dyDescent="0.2">
      <c r="A57" s="16" t="s">
        <v>70</v>
      </c>
      <c r="B57" s="17">
        <v>985070</v>
      </c>
      <c r="C57" s="18"/>
      <c r="D57" s="19"/>
      <c r="E57" s="20"/>
      <c r="F57" s="20"/>
      <c r="G57" s="19"/>
      <c r="H57" s="21">
        <v>22440</v>
      </c>
      <c r="I57" s="19">
        <v>5630</v>
      </c>
      <c r="J57" s="19"/>
      <c r="K57" s="19">
        <v>64300</v>
      </c>
      <c r="L57" s="22">
        <v>600</v>
      </c>
      <c r="M57" s="19"/>
      <c r="N57" s="22">
        <v>38146.929152424236</v>
      </c>
      <c r="O57" s="26"/>
      <c r="P57" s="24">
        <f t="shared" si="1"/>
        <v>1116186.9291524242</v>
      </c>
    </row>
    <row r="58" spans="1:18" ht="19.5" customHeight="1" x14ac:dyDescent="0.2">
      <c r="A58" s="16" t="s">
        <v>71</v>
      </c>
      <c r="B58" s="17">
        <v>240790</v>
      </c>
      <c r="C58" s="18"/>
      <c r="D58" s="19">
        <v>247960</v>
      </c>
      <c r="E58" s="20">
        <v>1474630</v>
      </c>
      <c r="F58" s="20"/>
      <c r="G58" s="19">
        <v>59110</v>
      </c>
      <c r="H58" s="21"/>
      <c r="I58" s="19">
        <v>14270</v>
      </c>
      <c r="J58" s="19"/>
      <c r="K58" s="19"/>
      <c r="L58" s="22">
        <v>0</v>
      </c>
      <c r="M58" s="19"/>
      <c r="N58" s="22">
        <v>29107.164896332935</v>
      </c>
      <c r="O58" s="26"/>
      <c r="P58" s="24">
        <f t="shared" si="1"/>
        <v>2065867.1648963329</v>
      </c>
    </row>
    <row r="59" spans="1:18" ht="17.25" customHeight="1" x14ac:dyDescent="0.2">
      <c r="A59" s="16" t="s">
        <v>72</v>
      </c>
      <c r="B59" s="17">
        <v>1528570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91343.70004990662</v>
      </c>
      <c r="O59" s="26"/>
      <c r="P59" s="24">
        <f t="shared" si="1"/>
        <v>1619913.7000499065</v>
      </c>
      <c r="R59" s="25"/>
    </row>
    <row r="60" spans="1:18" ht="28.5" customHeight="1" x14ac:dyDescent="0.2">
      <c r="A60" s="16" t="s">
        <v>73</v>
      </c>
      <c r="B60" s="17">
        <v>1877210</v>
      </c>
      <c r="C60" s="18"/>
      <c r="D60" s="19">
        <v>77240</v>
      </c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103822.09667605322</v>
      </c>
      <c r="O60" s="26"/>
      <c r="P60" s="24">
        <f t="shared" si="1"/>
        <v>2058272.0966760532</v>
      </c>
      <c r="R60" s="25"/>
    </row>
    <row r="61" spans="1:18" ht="12.75" customHeight="1" x14ac:dyDescent="0.2">
      <c r="A61" s="16" t="s">
        <v>74</v>
      </c>
      <c r="B61" s="17">
        <v>244540</v>
      </c>
      <c r="C61" s="26"/>
      <c r="D61" s="19">
        <v>16100</v>
      </c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1"/>
        <v>260640</v>
      </c>
      <c r="R61" s="25"/>
    </row>
    <row r="62" spans="1:18" ht="12.75" customHeight="1" x14ac:dyDescent="0.2">
      <c r="A62" s="16" t="s">
        <v>75</v>
      </c>
      <c r="B62" s="17">
        <v>237650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1848.9461077409005</v>
      </c>
      <c r="O62" s="26"/>
      <c r="P62" s="24">
        <f t="shared" si="1"/>
        <v>239498.94610774089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1429690</v>
      </c>
      <c r="C64" s="18"/>
      <c r="D64" s="19"/>
      <c r="E64" s="20"/>
      <c r="F64" s="20"/>
      <c r="G64" s="19"/>
      <c r="H64" s="21">
        <v>8580</v>
      </c>
      <c r="I64" s="19"/>
      <c r="J64" s="19"/>
      <c r="K64" s="19"/>
      <c r="L64" s="22">
        <v>300</v>
      </c>
      <c r="M64" s="19"/>
      <c r="N64" s="22">
        <v>57146.809042197317</v>
      </c>
      <c r="O64" s="26"/>
      <c r="P64" s="24">
        <f t="shared" si="1"/>
        <v>1495716.8090421974</v>
      </c>
    </row>
    <row r="65" spans="1:16" ht="12.75" customHeight="1" x14ac:dyDescent="0.2">
      <c r="A65" s="16" t="s">
        <v>78</v>
      </c>
      <c r="B65" s="17">
        <v>695260</v>
      </c>
      <c r="C65" s="18"/>
      <c r="D65" s="19"/>
      <c r="E65" s="20"/>
      <c r="F65" s="20"/>
      <c r="G65" s="19">
        <v>422790</v>
      </c>
      <c r="H65" s="21">
        <v>116550</v>
      </c>
      <c r="I65" s="19"/>
      <c r="J65" s="19"/>
      <c r="K65" s="19"/>
      <c r="L65" s="22">
        <v>700</v>
      </c>
      <c r="M65" s="19"/>
      <c r="N65" s="22">
        <v>108104.01198566926</v>
      </c>
      <c r="O65" s="26"/>
      <c r="P65" s="24">
        <f t="shared" si="1"/>
        <v>1343404.0119856694</v>
      </c>
    </row>
    <row r="66" spans="1:16" ht="20.25" customHeight="1" x14ac:dyDescent="0.2">
      <c r="A66" s="16" t="s">
        <v>79</v>
      </c>
      <c r="B66" s="17">
        <v>2457080</v>
      </c>
      <c r="C66" s="18"/>
      <c r="D66" s="19"/>
      <c r="E66" s="20"/>
      <c r="F66" s="20"/>
      <c r="G66" s="19">
        <v>326450</v>
      </c>
      <c r="H66" s="21">
        <v>84120</v>
      </c>
      <c r="I66" s="19"/>
      <c r="J66" s="19"/>
      <c r="K66" s="19"/>
      <c r="L66" s="22">
        <v>0</v>
      </c>
      <c r="M66" s="19"/>
      <c r="N66" s="22">
        <v>76249.362700483995</v>
      </c>
      <c r="O66" s="26"/>
      <c r="P66" s="24">
        <f t="shared" si="1"/>
        <v>2943899.3627004838</v>
      </c>
    </row>
    <row r="67" spans="1:16" ht="15" customHeight="1" x14ac:dyDescent="0.2">
      <c r="A67" s="16" t="s">
        <v>80</v>
      </c>
      <c r="B67" s="17">
        <v>680510</v>
      </c>
      <c r="C67" s="18"/>
      <c r="D67" s="19"/>
      <c r="E67" s="20">
        <f>355600+35090</f>
        <v>390690</v>
      </c>
      <c r="F67" s="20"/>
      <c r="G67" s="19">
        <v>425650</v>
      </c>
      <c r="H67" s="21">
        <v>54700</v>
      </c>
      <c r="I67" s="19">
        <v>18960</v>
      </c>
      <c r="J67" s="19"/>
      <c r="K67" s="19"/>
      <c r="L67" s="22">
        <v>3000</v>
      </c>
      <c r="M67" s="19"/>
      <c r="N67" s="22">
        <v>103600.27175047132</v>
      </c>
      <c r="O67" s="26"/>
      <c r="P67" s="24">
        <f t="shared" si="1"/>
        <v>1677110.2717504713</v>
      </c>
    </row>
    <row r="68" spans="1:16" ht="15" customHeight="1" x14ac:dyDescent="0.2">
      <c r="A68" s="16" t="s">
        <v>81</v>
      </c>
      <c r="B68" s="17">
        <v>1835990</v>
      </c>
      <c r="C68" s="18"/>
      <c r="D68" s="19"/>
      <c r="E68" s="20"/>
      <c r="F68" s="20"/>
      <c r="G68" s="19">
        <v>402990</v>
      </c>
      <c r="H68" s="21">
        <v>63110</v>
      </c>
      <c r="I68" s="19">
        <v>105150</v>
      </c>
      <c r="J68" s="19"/>
      <c r="K68" s="19"/>
      <c r="L68" s="22">
        <v>50</v>
      </c>
      <c r="M68" s="19"/>
      <c r="N68" s="22">
        <v>232348.43395879213</v>
      </c>
      <c r="O68" s="26"/>
      <c r="P68" s="24">
        <f t="shared" si="1"/>
        <v>2639638.4339587921</v>
      </c>
    </row>
    <row r="69" spans="1:16" ht="15" customHeight="1" x14ac:dyDescent="0.2">
      <c r="A69" s="16" t="s">
        <v>82</v>
      </c>
      <c r="B69" s="17">
        <v>1577250</v>
      </c>
      <c r="C69" s="18"/>
      <c r="D69" s="19">
        <v>30160</v>
      </c>
      <c r="E69" s="20"/>
      <c r="F69" s="20"/>
      <c r="G69" s="19"/>
      <c r="H69" s="21"/>
      <c r="I69" s="19">
        <v>32040</v>
      </c>
      <c r="J69" s="19"/>
      <c r="K69" s="19"/>
      <c r="L69" s="22">
        <v>0</v>
      </c>
      <c r="M69" s="19"/>
      <c r="N69" s="22">
        <v>0</v>
      </c>
      <c r="O69" s="26"/>
      <c r="P69" s="24">
        <f t="shared" si="1"/>
        <v>1639450</v>
      </c>
    </row>
    <row r="70" spans="1:16" ht="34.5" customHeight="1" x14ac:dyDescent="0.2">
      <c r="A70" s="28" t="s">
        <v>83</v>
      </c>
      <c r="B70" s="29">
        <f>SUM(B4:B69)</f>
        <v>102464499</v>
      </c>
      <c r="C70" s="29">
        <f t="shared" ref="C70:L70" si="2">SUM(C4:C69)</f>
        <v>2144410</v>
      </c>
      <c r="D70" s="29">
        <f>SUM(D4:D69)</f>
        <v>963970</v>
      </c>
      <c r="E70" s="30">
        <f t="shared" si="2"/>
        <v>13896860</v>
      </c>
      <c r="F70" s="30">
        <f t="shared" si="2"/>
        <v>2172660</v>
      </c>
      <c r="G70" s="31">
        <f t="shared" si="2"/>
        <v>21510450</v>
      </c>
      <c r="H70" s="31">
        <f t="shared" si="2"/>
        <v>2732140</v>
      </c>
      <c r="I70" s="31">
        <f t="shared" si="2"/>
        <v>1777370</v>
      </c>
      <c r="J70" s="31">
        <f t="shared" si="2"/>
        <v>63360</v>
      </c>
      <c r="K70" s="31">
        <f t="shared" si="2"/>
        <v>595460</v>
      </c>
      <c r="L70" s="31">
        <f t="shared" si="2"/>
        <v>32230</v>
      </c>
      <c r="M70" s="32"/>
      <c r="N70" s="31">
        <f>SUM(N4:N69)</f>
        <v>8025900</v>
      </c>
      <c r="O70" s="33"/>
      <c r="P70" s="34">
        <f>SUM(P4:P69)</f>
        <v>156379309.00000003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B7D0-ACD5-4AA0-A7BE-AF829B718990}">
  <sheetPr codeName="Sheet7"/>
  <dimension ref="A1:R72"/>
  <sheetViews>
    <sheetView zoomScaleNormal="100" workbookViewId="0">
      <pane xSplit="1" ySplit="3" topLeftCell="B56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792350</v>
      </c>
      <c r="C4" s="18"/>
      <c r="D4" s="19"/>
      <c r="E4" s="20"/>
      <c r="F4" s="20"/>
      <c r="G4" s="19"/>
      <c r="H4" s="21"/>
      <c r="I4" s="19">
        <v>17700</v>
      </c>
      <c r="J4" s="19"/>
      <c r="K4" s="19"/>
      <c r="L4" s="22">
        <v>1500</v>
      </c>
      <c r="M4" s="19"/>
      <c r="N4" s="22">
        <v>57685.692676776693</v>
      </c>
      <c r="O4" s="23"/>
      <c r="P4" s="24">
        <f t="shared" ref="P4:P35" si="0">SUM(B4:N4)</f>
        <v>869235.69267677667</v>
      </c>
    </row>
    <row r="5" spans="1:18" ht="15" customHeight="1" x14ac:dyDescent="0.2">
      <c r="A5" s="16" t="s">
        <v>18</v>
      </c>
      <c r="B5" s="17">
        <v>759320</v>
      </c>
      <c r="C5" s="18"/>
      <c r="D5" s="19"/>
      <c r="E5" s="20">
        <v>995090</v>
      </c>
      <c r="F5" s="20"/>
      <c r="G5" s="19">
        <v>143200</v>
      </c>
      <c r="H5" s="21">
        <v>12570</v>
      </c>
      <c r="I5" s="19">
        <v>25010</v>
      </c>
      <c r="J5" s="19"/>
      <c r="K5" s="19"/>
      <c r="L5" s="22">
        <v>8370</v>
      </c>
      <c r="M5" s="19"/>
      <c r="N5" s="22">
        <v>215933.44913092759</v>
      </c>
      <c r="O5" s="23"/>
      <c r="P5" s="24">
        <f t="shared" si="0"/>
        <v>2159493.4491309277</v>
      </c>
    </row>
    <row r="6" spans="1:18" ht="15" customHeight="1" x14ac:dyDescent="0.2">
      <c r="A6" s="16" t="s">
        <v>19</v>
      </c>
      <c r="B6" s="17">
        <v>1427160</v>
      </c>
      <c r="C6" s="18"/>
      <c r="D6" s="19"/>
      <c r="E6" s="20"/>
      <c r="F6" s="20"/>
      <c r="G6" s="19">
        <v>259960</v>
      </c>
      <c r="H6" s="21">
        <v>57140</v>
      </c>
      <c r="I6" s="19">
        <v>12980</v>
      </c>
      <c r="J6" s="19"/>
      <c r="K6" s="19"/>
      <c r="L6" s="22">
        <v>3500</v>
      </c>
      <c r="M6" s="19"/>
      <c r="N6" s="22">
        <v>173322.39557259722</v>
      </c>
      <c r="O6" s="23"/>
      <c r="P6" s="24">
        <f t="shared" si="0"/>
        <v>1934062.3955725972</v>
      </c>
    </row>
    <row r="7" spans="1:18" ht="25.5" customHeight="1" x14ac:dyDescent="0.2">
      <c r="A7" s="16" t="s">
        <v>20</v>
      </c>
      <c r="B7" s="17">
        <v>1465270</v>
      </c>
      <c r="C7" s="18"/>
      <c r="D7" s="19"/>
      <c r="E7" s="20"/>
      <c r="F7" s="20"/>
      <c r="G7" s="19">
        <v>468080</v>
      </c>
      <c r="H7" s="21">
        <v>31870</v>
      </c>
      <c r="I7" s="19">
        <v>12550</v>
      </c>
      <c r="J7" s="19"/>
      <c r="K7" s="19"/>
      <c r="L7" s="22">
        <v>950</v>
      </c>
      <c r="M7" s="19"/>
      <c r="N7" s="22">
        <v>94599.530353140144</v>
      </c>
      <c r="O7" s="23"/>
      <c r="P7" s="24">
        <f t="shared" si="0"/>
        <v>2073319.5303531401</v>
      </c>
    </row>
    <row r="8" spans="1:18" ht="15" customHeight="1" x14ac:dyDescent="0.2">
      <c r="A8" s="16" t="s">
        <v>21</v>
      </c>
      <c r="B8" s="17">
        <v>115610</v>
      </c>
      <c r="C8" s="26"/>
      <c r="D8" s="19"/>
      <c r="E8" s="20"/>
      <c r="F8" s="20"/>
      <c r="G8" s="19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115610</v>
      </c>
    </row>
    <row r="9" spans="1:18" ht="15" customHeight="1" x14ac:dyDescent="0.2">
      <c r="A9" s="16" t="s">
        <v>22</v>
      </c>
      <c r="B9" s="17">
        <v>15319040</v>
      </c>
      <c r="C9" s="18"/>
      <c r="D9" s="19"/>
      <c r="E9" s="20">
        <v>252390</v>
      </c>
      <c r="F9" s="20">
        <v>1727500</v>
      </c>
      <c r="G9" s="19">
        <v>11417840</v>
      </c>
      <c r="H9" s="21">
        <v>25000</v>
      </c>
      <c r="I9" s="19">
        <v>306580</v>
      </c>
      <c r="J9" s="19">
        <v>79680</v>
      </c>
      <c r="K9" s="19"/>
      <c r="L9" s="22">
        <v>0</v>
      </c>
      <c r="M9" s="19"/>
      <c r="N9" s="22">
        <v>1337626.1846549786</v>
      </c>
      <c r="O9" s="23"/>
      <c r="P9" s="24">
        <f t="shared" si="0"/>
        <v>30465656.184654977</v>
      </c>
    </row>
    <row r="10" spans="1:18" ht="15" customHeight="1" x14ac:dyDescent="0.2">
      <c r="A10" s="16" t="s">
        <v>23</v>
      </c>
      <c r="B10" s="17">
        <v>1072530</v>
      </c>
      <c r="C10" s="18"/>
      <c r="D10" s="19"/>
      <c r="E10" s="20">
        <f>395770+2690</f>
        <v>398460</v>
      </c>
      <c r="F10" s="20">
        <v>286560</v>
      </c>
      <c r="G10" s="19">
        <v>428660</v>
      </c>
      <c r="H10" s="21">
        <v>41990</v>
      </c>
      <c r="I10" s="19">
        <v>2240</v>
      </c>
      <c r="J10" s="19"/>
      <c r="K10" s="19"/>
      <c r="L10" s="22">
        <v>400</v>
      </c>
      <c r="M10" s="19"/>
      <c r="N10" s="22">
        <v>168403.86776282804</v>
      </c>
      <c r="O10" s="23"/>
      <c r="P10" s="24">
        <f t="shared" si="0"/>
        <v>2399243.8677628282</v>
      </c>
    </row>
    <row r="11" spans="1:18" ht="15" customHeight="1" x14ac:dyDescent="0.2">
      <c r="A11" s="16" t="s">
        <v>24</v>
      </c>
      <c r="B11" s="17">
        <v>281050</v>
      </c>
      <c r="C11" s="18"/>
      <c r="D11" s="19"/>
      <c r="E11" s="20">
        <v>525090</v>
      </c>
      <c r="F11" s="20"/>
      <c r="G11" s="19"/>
      <c r="H11" s="21"/>
      <c r="I11" s="19"/>
      <c r="J11" s="19"/>
      <c r="K11" s="19"/>
      <c r="L11" s="22">
        <v>0</v>
      </c>
      <c r="M11" s="19"/>
      <c r="N11" s="22">
        <v>34246.089905441186</v>
      </c>
      <c r="O11" s="23"/>
      <c r="P11" s="24">
        <f t="shared" si="0"/>
        <v>840386.08990544116</v>
      </c>
    </row>
    <row r="12" spans="1:18" ht="15" customHeight="1" x14ac:dyDescent="0.2">
      <c r="A12" s="16" t="s">
        <v>25</v>
      </c>
      <c r="B12" s="17">
        <v>957230</v>
      </c>
      <c r="C12" s="18">
        <v>777230</v>
      </c>
      <c r="D12" s="19"/>
      <c r="E12" s="20">
        <v>5540</v>
      </c>
      <c r="F12" s="20"/>
      <c r="G12" s="19"/>
      <c r="H12" s="21"/>
      <c r="I12" s="19">
        <v>63270</v>
      </c>
      <c r="J12" s="19"/>
      <c r="K12" s="19"/>
      <c r="L12" s="22">
        <v>2600</v>
      </c>
      <c r="M12" s="19"/>
      <c r="N12" s="22">
        <v>125528.24295833791</v>
      </c>
      <c r="O12" s="23"/>
      <c r="P12" s="24">
        <f t="shared" si="0"/>
        <v>1931398.242958338</v>
      </c>
    </row>
    <row r="13" spans="1:18" ht="24" customHeight="1" x14ac:dyDescent="0.2">
      <c r="A13" s="16" t="s">
        <v>26</v>
      </c>
      <c r="B13" s="17">
        <v>2265630</v>
      </c>
      <c r="C13" s="18"/>
      <c r="D13" s="19"/>
      <c r="E13" s="20"/>
      <c r="F13" s="20"/>
      <c r="G13" s="19">
        <v>934830</v>
      </c>
      <c r="H13" s="21"/>
      <c r="I13" s="19">
        <v>35510</v>
      </c>
      <c r="J13" s="19"/>
      <c r="K13" s="19"/>
      <c r="L13" s="22">
        <v>700</v>
      </c>
      <c r="M13" s="19"/>
      <c r="N13" s="22">
        <v>272130.41273235809</v>
      </c>
      <c r="O13" s="23"/>
      <c r="P13" s="24">
        <f t="shared" si="0"/>
        <v>3508800.4127323581</v>
      </c>
    </row>
    <row r="14" spans="1:18" ht="22.5" customHeight="1" x14ac:dyDescent="0.2">
      <c r="A14" s="16" t="s">
        <v>27</v>
      </c>
      <c r="B14" s="17">
        <v>1892770</v>
      </c>
      <c r="C14" s="18"/>
      <c r="D14" s="19"/>
      <c r="E14" s="20"/>
      <c r="F14" s="20"/>
      <c r="G14" s="19"/>
      <c r="H14" s="21"/>
      <c r="I14" s="19">
        <v>5330</v>
      </c>
      <c r="J14" s="19"/>
      <c r="K14" s="19"/>
      <c r="L14" s="22">
        <v>1500</v>
      </c>
      <c r="M14" s="19"/>
      <c r="N14" s="22">
        <v>34891.020197422193</v>
      </c>
      <c r="O14" s="23"/>
      <c r="P14" s="24">
        <f t="shared" si="0"/>
        <v>1934491.0201974222</v>
      </c>
    </row>
    <row r="15" spans="1:18" ht="21" customHeight="1" x14ac:dyDescent="0.2">
      <c r="A15" s="16" t="s">
        <v>28</v>
      </c>
      <c r="B15" s="17">
        <v>3555860</v>
      </c>
      <c r="C15" s="18">
        <v>357230</v>
      </c>
      <c r="D15" s="19">
        <v>262070</v>
      </c>
      <c r="E15" s="20"/>
      <c r="F15" s="20"/>
      <c r="G15" s="19">
        <v>235180</v>
      </c>
      <c r="H15" s="21"/>
      <c r="I15" s="19">
        <v>47250</v>
      </c>
      <c r="J15" s="19"/>
      <c r="K15" s="19">
        <v>11700</v>
      </c>
      <c r="L15" s="22">
        <v>3100</v>
      </c>
      <c r="M15" s="19"/>
      <c r="N15" s="22">
        <v>173523.06156479169</v>
      </c>
      <c r="O15" s="23"/>
      <c r="P15" s="24">
        <f t="shared" si="0"/>
        <v>4645913.0615647919</v>
      </c>
    </row>
    <row r="16" spans="1:18" ht="30" customHeight="1" x14ac:dyDescent="0.2">
      <c r="A16" s="16" t="s">
        <v>29</v>
      </c>
      <c r="B16" s="17">
        <v>2822950</v>
      </c>
      <c r="C16" s="18"/>
      <c r="D16" s="19"/>
      <c r="E16" s="20"/>
      <c r="F16" s="20"/>
      <c r="G16" s="19"/>
      <c r="H16" s="21"/>
      <c r="I16" s="19"/>
      <c r="J16" s="19"/>
      <c r="K16" s="19"/>
      <c r="L16" s="22">
        <v>1800</v>
      </c>
      <c r="M16" s="19"/>
      <c r="N16" s="22">
        <v>232993.09760306193</v>
      </c>
      <c r="O16" s="23"/>
      <c r="P16" s="24">
        <f t="shared" si="0"/>
        <v>3057743.0976030622</v>
      </c>
      <c r="R16" s="25"/>
    </row>
    <row r="17" spans="1:16" ht="15" customHeight="1" x14ac:dyDescent="0.2">
      <c r="A17" s="16" t="s">
        <v>30</v>
      </c>
      <c r="B17" s="17">
        <v>808850</v>
      </c>
      <c r="C17" s="18">
        <v>52120</v>
      </c>
      <c r="D17" s="19"/>
      <c r="E17" s="20"/>
      <c r="F17" s="20"/>
      <c r="G17" s="19"/>
      <c r="H17" s="21">
        <v>21660</v>
      </c>
      <c r="I17" s="19">
        <v>48770</v>
      </c>
      <c r="J17" s="19"/>
      <c r="K17" s="19">
        <v>214140</v>
      </c>
      <c r="L17" s="22">
        <v>1000</v>
      </c>
      <c r="M17" s="19"/>
      <c r="N17" s="22">
        <v>0</v>
      </c>
      <c r="O17" s="23"/>
      <c r="P17" s="24">
        <f t="shared" si="0"/>
        <v>1146540</v>
      </c>
    </row>
    <row r="18" spans="1:16" ht="15" customHeight="1" x14ac:dyDescent="0.2">
      <c r="A18" s="16" t="s">
        <v>31</v>
      </c>
      <c r="B18" s="17">
        <v>1605200</v>
      </c>
      <c r="C18" s="18"/>
      <c r="D18" s="19"/>
      <c r="E18" s="20">
        <v>19180</v>
      </c>
      <c r="F18" s="20"/>
      <c r="G18" s="19"/>
      <c r="H18" s="21">
        <v>70600</v>
      </c>
      <c r="I18" s="19">
        <v>25830</v>
      </c>
      <c r="J18" s="19">
        <v>980</v>
      </c>
      <c r="K18" s="19"/>
      <c r="L18" s="22">
        <v>0</v>
      </c>
      <c r="M18" s="19"/>
      <c r="N18" s="22">
        <v>11770.16</v>
      </c>
      <c r="O18" s="23"/>
      <c r="P18" s="24">
        <f t="shared" si="0"/>
        <v>1733560.16</v>
      </c>
    </row>
    <row r="19" spans="1:16" ht="15" customHeight="1" x14ac:dyDescent="0.2">
      <c r="A19" s="16" t="s">
        <v>32</v>
      </c>
      <c r="B19" s="17">
        <v>861810</v>
      </c>
      <c r="C19" s="18"/>
      <c r="D19" s="19"/>
      <c r="E19" s="20">
        <v>16920</v>
      </c>
      <c r="F19" s="20"/>
      <c r="G19" s="19">
        <v>609450</v>
      </c>
      <c r="H19" s="21">
        <v>8320</v>
      </c>
      <c r="I19" s="19"/>
      <c r="J19" s="19"/>
      <c r="K19" s="19">
        <v>8270</v>
      </c>
      <c r="L19" s="22">
        <v>0</v>
      </c>
      <c r="M19" s="19"/>
      <c r="N19" s="22">
        <v>96492.690890872342</v>
      </c>
      <c r="O19" s="23"/>
      <c r="P19" s="24">
        <f t="shared" si="0"/>
        <v>1601262.6908908724</v>
      </c>
    </row>
    <row r="20" spans="1:16" ht="15" customHeight="1" x14ac:dyDescent="0.2">
      <c r="A20" s="16" t="s">
        <v>33</v>
      </c>
      <c r="B20" s="17">
        <v>2013360</v>
      </c>
      <c r="C20" s="18"/>
      <c r="D20" s="19"/>
      <c r="E20" s="20"/>
      <c r="F20" s="20"/>
      <c r="G20" s="19">
        <v>957480</v>
      </c>
      <c r="H20" s="21">
        <v>115750</v>
      </c>
      <c r="I20" s="19">
        <v>23410</v>
      </c>
      <c r="J20" s="19"/>
      <c r="K20" s="19"/>
      <c r="L20" s="22">
        <v>1500</v>
      </c>
      <c r="M20" s="19"/>
      <c r="N20" s="22">
        <v>353209.13440553559</v>
      </c>
      <c r="O20" s="23"/>
      <c r="P20" s="24">
        <f t="shared" si="0"/>
        <v>3464709.1344055356</v>
      </c>
    </row>
    <row r="21" spans="1:16" ht="15" customHeight="1" x14ac:dyDescent="0.2">
      <c r="A21" s="16" t="s">
        <v>34</v>
      </c>
      <c r="B21" s="17">
        <v>682810</v>
      </c>
      <c r="C21" s="18"/>
      <c r="D21" s="19"/>
      <c r="E21" s="20">
        <v>357880</v>
      </c>
      <c r="F21" s="20"/>
      <c r="G21" s="19"/>
      <c r="H21" s="21">
        <v>6400</v>
      </c>
      <c r="I21" s="19"/>
      <c r="J21" s="19"/>
      <c r="K21" s="19"/>
      <c r="L21" s="22">
        <v>0</v>
      </c>
      <c r="M21" s="19"/>
      <c r="N21" s="22">
        <v>6698.2911887955051</v>
      </c>
      <c r="O21" s="23"/>
      <c r="P21" s="24">
        <f t="shared" si="0"/>
        <v>1053788.2911887956</v>
      </c>
    </row>
    <row r="22" spans="1:16" ht="20.25" customHeight="1" x14ac:dyDescent="0.2">
      <c r="A22" s="16" t="s">
        <v>35</v>
      </c>
      <c r="B22" s="17">
        <v>2256940</v>
      </c>
      <c r="C22" s="18">
        <v>50650</v>
      </c>
      <c r="D22" s="19"/>
      <c r="E22" s="20"/>
      <c r="F22" s="20"/>
      <c r="G22" s="19"/>
      <c r="H22" s="21">
        <v>475510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2783100</v>
      </c>
    </row>
    <row r="23" spans="1:16" ht="15" customHeight="1" x14ac:dyDescent="0.2">
      <c r="A23" s="16" t="s">
        <v>36</v>
      </c>
      <c r="B23" s="17">
        <v>1183390</v>
      </c>
      <c r="C23" s="18"/>
      <c r="D23" s="19"/>
      <c r="E23" s="20"/>
      <c r="F23" s="20"/>
      <c r="G23" s="19"/>
      <c r="H23" s="21"/>
      <c r="I23" s="19"/>
      <c r="J23" s="19"/>
      <c r="K23" s="19"/>
      <c r="L23" s="22">
        <v>2000</v>
      </c>
      <c r="M23" s="19"/>
      <c r="N23" s="22">
        <v>91371.239009622601</v>
      </c>
      <c r="O23" s="23"/>
      <c r="P23" s="24">
        <f t="shared" si="0"/>
        <v>1276761.2390096225</v>
      </c>
    </row>
    <row r="24" spans="1:16" ht="25.5" customHeight="1" x14ac:dyDescent="0.2">
      <c r="A24" s="16" t="s">
        <v>37</v>
      </c>
      <c r="B24" s="17">
        <v>1223250</v>
      </c>
      <c r="C24" s="18"/>
      <c r="D24" s="19">
        <v>82070</v>
      </c>
      <c r="E24" s="20">
        <v>121360</v>
      </c>
      <c r="F24" s="20"/>
      <c r="G24" s="19">
        <v>269160</v>
      </c>
      <c r="H24" s="21">
        <v>27370</v>
      </c>
      <c r="I24" s="19">
        <v>20730</v>
      </c>
      <c r="J24" s="19"/>
      <c r="K24" s="19"/>
      <c r="L24" s="22">
        <v>1100</v>
      </c>
      <c r="M24" s="19"/>
      <c r="N24" s="22">
        <v>148782.10615152778</v>
      </c>
      <c r="O24" s="23"/>
      <c r="P24" s="24">
        <f t="shared" si="0"/>
        <v>1893822.1061515277</v>
      </c>
    </row>
    <row r="25" spans="1:16" ht="15" customHeight="1" x14ac:dyDescent="0.2">
      <c r="A25" s="27" t="s">
        <v>38</v>
      </c>
      <c r="B25" s="17">
        <v>1791160</v>
      </c>
      <c r="C25" s="18"/>
      <c r="D25" s="19"/>
      <c r="E25" s="20">
        <v>3110</v>
      </c>
      <c r="F25" s="20"/>
      <c r="G25" s="19"/>
      <c r="H25" s="21"/>
      <c r="I25" s="19"/>
      <c r="J25" s="19"/>
      <c r="K25" s="19"/>
      <c r="L25" s="22">
        <v>500</v>
      </c>
      <c r="M25" s="19"/>
      <c r="N25" s="22">
        <v>125071.66852796907</v>
      </c>
      <c r="O25" s="23"/>
      <c r="P25" s="24">
        <f t="shared" si="0"/>
        <v>1919841.6685279692</v>
      </c>
    </row>
    <row r="26" spans="1:16" ht="15" customHeight="1" x14ac:dyDescent="0.2">
      <c r="A26" s="16" t="s">
        <v>39</v>
      </c>
      <c r="B26" s="17">
        <v>2244300</v>
      </c>
      <c r="C26" s="18"/>
      <c r="D26" s="19"/>
      <c r="E26" s="20"/>
      <c r="F26" s="20"/>
      <c r="G26" s="19"/>
      <c r="H26" s="21"/>
      <c r="I26" s="19">
        <v>15240</v>
      </c>
      <c r="J26" s="19"/>
      <c r="K26" s="19"/>
      <c r="L26" s="22">
        <v>780</v>
      </c>
      <c r="M26" s="19"/>
      <c r="N26" s="22">
        <v>113759.80399766001</v>
      </c>
      <c r="O26" s="23"/>
      <c r="P26" s="24">
        <f t="shared" si="0"/>
        <v>2374079.8039976601</v>
      </c>
    </row>
    <row r="27" spans="1:16" ht="15" customHeight="1" x14ac:dyDescent="0.2">
      <c r="A27" s="16" t="s">
        <v>40</v>
      </c>
      <c r="B27" s="17">
        <v>1409340</v>
      </c>
      <c r="C27" s="18"/>
      <c r="D27" s="19"/>
      <c r="E27" s="20"/>
      <c r="F27" s="20"/>
      <c r="G27" s="19"/>
      <c r="H27" s="21"/>
      <c r="I27" s="19"/>
      <c r="J27" s="19"/>
      <c r="K27" s="19">
        <v>226210</v>
      </c>
      <c r="L27" s="22">
        <v>1200</v>
      </c>
      <c r="M27" s="19"/>
      <c r="N27" s="22">
        <v>8481.9973530416846</v>
      </c>
      <c r="O27" s="23"/>
      <c r="P27" s="24">
        <f t="shared" si="0"/>
        <v>1645231.9973530418</v>
      </c>
    </row>
    <row r="28" spans="1:16" ht="15" customHeight="1" x14ac:dyDescent="0.2">
      <c r="A28" s="16" t="s">
        <v>41</v>
      </c>
      <c r="B28" s="17">
        <v>1878280</v>
      </c>
      <c r="C28" s="18"/>
      <c r="D28" s="19"/>
      <c r="E28" s="20"/>
      <c r="F28" s="20"/>
      <c r="G28" s="19">
        <v>753870</v>
      </c>
      <c r="H28" s="21">
        <v>22490</v>
      </c>
      <c r="I28" s="19">
        <v>27590</v>
      </c>
      <c r="J28" s="19"/>
      <c r="K28" s="19"/>
      <c r="L28" s="22">
        <v>900</v>
      </c>
      <c r="M28" s="19"/>
      <c r="N28" s="22">
        <v>104703.47704328384</v>
      </c>
      <c r="O28" s="23"/>
      <c r="P28" s="24">
        <f t="shared" si="0"/>
        <v>2787833.4770432836</v>
      </c>
    </row>
    <row r="29" spans="1:16" ht="15" customHeight="1" x14ac:dyDescent="0.2">
      <c r="A29" s="16" t="s">
        <v>42</v>
      </c>
      <c r="B29" s="17">
        <v>765450</v>
      </c>
      <c r="C29" s="18"/>
      <c r="D29" s="19"/>
      <c r="E29" s="20">
        <v>7280</v>
      </c>
      <c r="F29" s="20"/>
      <c r="G29" s="19"/>
      <c r="H29" s="21">
        <v>7390</v>
      </c>
      <c r="I29" s="19">
        <v>4190</v>
      </c>
      <c r="J29" s="19"/>
      <c r="K29" s="19"/>
      <c r="L29" s="22">
        <v>1000</v>
      </c>
      <c r="M29" s="19"/>
      <c r="N29" s="22">
        <v>45584.753172585159</v>
      </c>
      <c r="O29" s="23"/>
      <c r="P29" s="24">
        <f t="shared" si="0"/>
        <v>830894.75317258516</v>
      </c>
    </row>
    <row r="30" spans="1:16" ht="15" customHeight="1" x14ac:dyDescent="0.2">
      <c r="A30" s="16" t="s">
        <v>43</v>
      </c>
      <c r="B30" s="17">
        <v>1196270</v>
      </c>
      <c r="C30" s="18"/>
      <c r="D30" s="19"/>
      <c r="E30" s="20">
        <f>1426610+20700</f>
        <v>1447310</v>
      </c>
      <c r="F30" s="20"/>
      <c r="G30" s="19">
        <v>410730</v>
      </c>
      <c r="H30" s="21">
        <v>42190</v>
      </c>
      <c r="I30" s="19">
        <v>41080</v>
      </c>
      <c r="J30" s="19"/>
      <c r="K30" s="19">
        <v>10180</v>
      </c>
      <c r="L30" s="22">
        <v>800</v>
      </c>
      <c r="M30" s="19"/>
      <c r="N30" s="22">
        <v>215533.13650080218</v>
      </c>
      <c r="O30" s="23"/>
      <c r="P30" s="24">
        <f t="shared" si="0"/>
        <v>3364093.1365008024</v>
      </c>
    </row>
    <row r="31" spans="1:16" ht="25.5" customHeight="1" x14ac:dyDescent="0.2">
      <c r="A31" s="16" t="s">
        <v>44</v>
      </c>
      <c r="B31" s="17">
        <v>538650</v>
      </c>
      <c r="C31" s="18"/>
      <c r="D31" s="19"/>
      <c r="E31" s="20">
        <f>1683880+16500</f>
        <v>1700380</v>
      </c>
      <c r="F31" s="20"/>
      <c r="G31" s="19">
        <v>366040</v>
      </c>
      <c r="H31" s="21">
        <v>25390</v>
      </c>
      <c r="I31" s="19">
        <v>36920</v>
      </c>
      <c r="J31" s="19"/>
      <c r="K31" s="19"/>
      <c r="L31" s="22">
        <v>1300</v>
      </c>
      <c r="M31" s="19"/>
      <c r="N31" s="22">
        <v>166300.08509975782</v>
      </c>
      <c r="O31" s="23"/>
      <c r="P31" s="24">
        <f t="shared" si="0"/>
        <v>2834980.0850997576</v>
      </c>
    </row>
    <row r="32" spans="1:16" ht="15" customHeight="1" x14ac:dyDescent="0.2">
      <c r="A32" s="16" t="s">
        <v>45</v>
      </c>
      <c r="B32" s="17">
        <v>4388380</v>
      </c>
      <c r="C32" s="18"/>
      <c r="D32" s="19"/>
      <c r="E32" s="20"/>
      <c r="F32" s="20"/>
      <c r="G32" s="19"/>
      <c r="H32" s="21"/>
      <c r="I32" s="19">
        <v>19400</v>
      </c>
      <c r="J32" s="19"/>
      <c r="K32" s="19"/>
      <c r="L32" s="22">
        <v>1200</v>
      </c>
      <c r="M32" s="19"/>
      <c r="N32" s="22">
        <v>113438.06814652796</v>
      </c>
      <c r="O32" s="23"/>
      <c r="P32" s="24">
        <f t="shared" si="0"/>
        <v>4522418.0681465277</v>
      </c>
    </row>
    <row r="33" spans="1:16" ht="15" customHeight="1" x14ac:dyDescent="0.2">
      <c r="A33" s="16" t="s">
        <v>46</v>
      </c>
      <c r="B33" s="17">
        <v>600770</v>
      </c>
      <c r="C33" s="18"/>
      <c r="D33" s="19"/>
      <c r="E33" s="20">
        <f>1048660+33270</f>
        <v>1081930</v>
      </c>
      <c r="F33" s="20"/>
      <c r="G33" s="19"/>
      <c r="H33" s="21">
        <v>8970</v>
      </c>
      <c r="I33" s="19"/>
      <c r="J33" s="19"/>
      <c r="K33" s="19"/>
      <c r="L33" s="22">
        <v>0</v>
      </c>
      <c r="M33" s="19"/>
      <c r="N33" s="22">
        <v>63809.743992314427</v>
      </c>
      <c r="O33" s="23"/>
      <c r="P33" s="24">
        <f t="shared" si="0"/>
        <v>1755479.7439923144</v>
      </c>
    </row>
    <row r="34" spans="1:16" ht="15" customHeight="1" x14ac:dyDescent="0.2">
      <c r="A34" s="16" t="s">
        <v>47</v>
      </c>
      <c r="B34" s="17">
        <v>1591190</v>
      </c>
      <c r="C34" s="18"/>
      <c r="D34" s="19"/>
      <c r="E34" s="20"/>
      <c r="F34" s="20"/>
      <c r="G34" s="19"/>
      <c r="H34" s="21">
        <v>46410</v>
      </c>
      <c r="I34" s="19">
        <v>10160</v>
      </c>
      <c r="J34" s="19"/>
      <c r="K34" s="19"/>
      <c r="L34" s="22">
        <v>0</v>
      </c>
      <c r="M34" s="19"/>
      <c r="N34" s="22">
        <v>142152.8005877565</v>
      </c>
      <c r="O34" s="26"/>
      <c r="P34" s="24">
        <f t="shared" si="0"/>
        <v>1789912.8005877566</v>
      </c>
    </row>
    <row r="35" spans="1:16" ht="15" customHeight="1" x14ac:dyDescent="0.2">
      <c r="A35" s="16" t="s">
        <v>48</v>
      </c>
      <c r="B35" s="17">
        <v>267360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7072.76268310059</v>
      </c>
      <c r="O35" s="26"/>
      <c r="P35" s="24">
        <f t="shared" si="0"/>
        <v>274432.76268310059</v>
      </c>
    </row>
    <row r="36" spans="1:16" ht="15" customHeight="1" x14ac:dyDescent="0.2">
      <c r="A36" s="16" t="s">
        <v>49</v>
      </c>
      <c r="B36" s="17">
        <v>1148420</v>
      </c>
      <c r="C36" s="18">
        <v>1178150</v>
      </c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70874.717734145568</v>
      </c>
      <c r="O36" s="26"/>
      <c r="P36" s="24">
        <f>SUM(B36:N36)</f>
        <v>2397444.7177341455</v>
      </c>
    </row>
    <row r="37" spans="1:16" ht="25.5" customHeight="1" x14ac:dyDescent="0.2">
      <c r="A37" s="16" t="s">
        <v>50</v>
      </c>
      <c r="B37" s="17">
        <v>789470</v>
      </c>
      <c r="C37" s="18"/>
      <c r="D37" s="19"/>
      <c r="E37" s="20"/>
      <c r="F37" s="20"/>
      <c r="G37" s="19"/>
      <c r="H37" s="21"/>
      <c r="I37" s="19">
        <v>14910</v>
      </c>
      <c r="J37" s="19"/>
      <c r="K37" s="19"/>
      <c r="L37" s="22">
        <v>0</v>
      </c>
      <c r="M37" s="19"/>
      <c r="N37" s="22">
        <v>42223.86143144263</v>
      </c>
      <c r="O37" s="26"/>
      <c r="P37" s="24">
        <f t="shared" ref="P37:P69" si="1">SUM(B37:N37)</f>
        <v>846603.86143144267</v>
      </c>
    </row>
    <row r="38" spans="1:16" ht="12.75" customHeight="1" x14ac:dyDescent="0.2">
      <c r="A38" s="16" t="s">
        <v>51</v>
      </c>
      <c r="B38" s="17">
        <v>949860</v>
      </c>
      <c r="C38" s="18"/>
      <c r="D38" s="19">
        <v>5980</v>
      </c>
      <c r="E38" s="20"/>
      <c r="F38" s="20"/>
      <c r="G38" s="19"/>
      <c r="H38" s="21"/>
      <c r="I38" s="19"/>
      <c r="J38" s="19"/>
      <c r="K38" s="19"/>
      <c r="L38" s="22">
        <v>400</v>
      </c>
      <c r="M38" s="19"/>
      <c r="N38" s="22">
        <v>18481.891206538265</v>
      </c>
      <c r="O38" s="26"/>
      <c r="P38" s="24">
        <f t="shared" si="1"/>
        <v>974721.8912065383</v>
      </c>
    </row>
    <row r="39" spans="1:16" ht="16.5" customHeight="1" x14ac:dyDescent="0.2">
      <c r="A39" s="16" t="s">
        <v>52</v>
      </c>
      <c r="B39" s="17">
        <v>2286910</v>
      </c>
      <c r="C39" s="18"/>
      <c r="D39" s="19"/>
      <c r="E39" s="20"/>
      <c r="F39" s="20"/>
      <c r="G39" s="19"/>
      <c r="H39" s="21"/>
      <c r="I39" s="19">
        <v>12790</v>
      </c>
      <c r="J39" s="19"/>
      <c r="K39" s="19"/>
      <c r="L39" s="22">
        <v>0</v>
      </c>
      <c r="M39" s="19"/>
      <c r="N39" s="22">
        <v>44081.552978963533</v>
      </c>
      <c r="O39" s="26"/>
      <c r="P39" s="24">
        <f t="shared" si="1"/>
        <v>2343781.5529789636</v>
      </c>
    </row>
    <row r="40" spans="1:16" ht="30" customHeight="1" x14ac:dyDescent="0.2">
      <c r="A40" s="16" t="s">
        <v>53</v>
      </c>
      <c r="B40" s="17">
        <v>1745390</v>
      </c>
      <c r="C40" s="18"/>
      <c r="D40" s="19"/>
      <c r="E40" s="20"/>
      <c r="F40" s="20"/>
      <c r="G40" s="19"/>
      <c r="H40" s="21">
        <v>89280</v>
      </c>
      <c r="I40" s="19">
        <v>14100</v>
      </c>
      <c r="J40" s="19"/>
      <c r="K40" s="19"/>
      <c r="L40" s="22">
        <v>0</v>
      </c>
      <c r="M40" s="19"/>
      <c r="N40" s="22">
        <v>83383.310608802945</v>
      </c>
      <c r="O40" s="26"/>
      <c r="P40" s="24">
        <f t="shared" si="1"/>
        <v>1932153.3106088028</v>
      </c>
    </row>
    <row r="41" spans="1:16" ht="15" customHeight="1" x14ac:dyDescent="0.2">
      <c r="A41" s="16" t="s">
        <v>54</v>
      </c>
      <c r="B41" s="17">
        <v>1541630</v>
      </c>
      <c r="C41" s="18"/>
      <c r="D41" s="19"/>
      <c r="E41" s="20"/>
      <c r="F41" s="20"/>
      <c r="G41" s="19"/>
      <c r="H41" s="21">
        <v>610</v>
      </c>
      <c r="I41" s="19">
        <v>25310</v>
      </c>
      <c r="J41" s="19"/>
      <c r="K41" s="19"/>
      <c r="L41" s="22">
        <v>0</v>
      </c>
      <c r="M41" s="19"/>
      <c r="N41" s="22">
        <v>48534.698336060435</v>
      </c>
      <c r="O41" s="19"/>
      <c r="P41" s="24">
        <f t="shared" si="1"/>
        <v>1616084.6983360604</v>
      </c>
    </row>
    <row r="42" spans="1:16" ht="15" customHeight="1" x14ac:dyDescent="0.2">
      <c r="A42" s="16" t="s">
        <v>55</v>
      </c>
      <c r="B42" s="17">
        <v>790990</v>
      </c>
      <c r="C42" s="18"/>
      <c r="D42" s="19"/>
      <c r="E42" s="20"/>
      <c r="F42" s="20"/>
      <c r="G42" s="19">
        <v>283170</v>
      </c>
      <c r="H42" s="21">
        <v>101070</v>
      </c>
      <c r="I42" s="19">
        <v>22860</v>
      </c>
      <c r="J42" s="19">
        <v>3890</v>
      </c>
      <c r="K42" s="19"/>
      <c r="L42" s="22">
        <v>800</v>
      </c>
      <c r="M42" s="19"/>
      <c r="N42" s="22">
        <v>139973.06319036696</v>
      </c>
      <c r="O42" s="26"/>
      <c r="P42" s="24">
        <f t="shared" si="1"/>
        <v>1342753.0631903671</v>
      </c>
    </row>
    <row r="43" spans="1:16" ht="15" customHeight="1" x14ac:dyDescent="0.2">
      <c r="A43" s="16" t="s">
        <v>56</v>
      </c>
      <c r="B43" s="17">
        <v>1048380</v>
      </c>
      <c r="C43" s="18"/>
      <c r="D43" s="19">
        <v>89090</v>
      </c>
      <c r="E43" s="20">
        <f>451680+16590</f>
        <v>468270</v>
      </c>
      <c r="F43" s="20"/>
      <c r="G43" s="19">
        <v>117600</v>
      </c>
      <c r="H43" s="21">
        <v>29640</v>
      </c>
      <c r="I43" s="19">
        <v>118410</v>
      </c>
      <c r="J43" s="19"/>
      <c r="K43" s="19"/>
      <c r="L43" s="22">
        <v>1300</v>
      </c>
      <c r="M43" s="19"/>
      <c r="N43" s="22">
        <v>110295.34135940326</v>
      </c>
      <c r="O43" s="26"/>
      <c r="P43" s="24">
        <f t="shared" si="1"/>
        <v>1982985.3413594032</v>
      </c>
    </row>
    <row r="44" spans="1:16" ht="15" customHeight="1" x14ac:dyDescent="0.2">
      <c r="A44" s="16" t="s">
        <v>57</v>
      </c>
      <c r="B44" s="17">
        <v>1654050</v>
      </c>
      <c r="C44" s="18"/>
      <c r="D44" s="19"/>
      <c r="E44" s="20"/>
      <c r="F44" s="20"/>
      <c r="G44" s="19">
        <v>502480</v>
      </c>
      <c r="H44" s="21">
        <v>24280</v>
      </c>
      <c r="I44" s="19">
        <v>19690</v>
      </c>
      <c r="J44" s="19">
        <v>1840</v>
      </c>
      <c r="K44" s="19"/>
      <c r="L44" s="22">
        <v>0</v>
      </c>
      <c r="M44" s="19"/>
      <c r="N44" s="22">
        <v>144720.42380293191</v>
      </c>
      <c r="O44" s="26"/>
      <c r="P44" s="24">
        <f t="shared" si="1"/>
        <v>2347060.4238029318</v>
      </c>
    </row>
    <row r="45" spans="1:16" ht="15" customHeight="1" x14ac:dyDescent="0.2">
      <c r="A45" s="16" t="s">
        <v>58</v>
      </c>
      <c r="B45" s="17">
        <v>1771860</v>
      </c>
      <c r="C45" s="18"/>
      <c r="D45" s="19"/>
      <c r="E45" s="20">
        <v>313800</v>
      </c>
      <c r="F45" s="20"/>
      <c r="G45" s="19"/>
      <c r="H45" s="21">
        <v>3990</v>
      </c>
      <c r="I45" s="19">
        <v>30680</v>
      </c>
      <c r="J45" s="19"/>
      <c r="K45" s="19">
        <v>13610</v>
      </c>
      <c r="L45" s="22">
        <v>950</v>
      </c>
      <c r="M45" s="19"/>
      <c r="N45" s="22">
        <v>174024.01690824851</v>
      </c>
      <c r="O45" s="26"/>
      <c r="P45" s="24">
        <f t="shared" si="1"/>
        <v>2308914.0169082484</v>
      </c>
    </row>
    <row r="46" spans="1:16" ht="15.75" customHeight="1" x14ac:dyDescent="0.2">
      <c r="A46" s="16" t="s">
        <v>59</v>
      </c>
      <c r="B46" s="17">
        <v>1519530</v>
      </c>
      <c r="C46" s="18"/>
      <c r="D46" s="19">
        <v>78090</v>
      </c>
      <c r="E46" s="20">
        <f>1898530+8000</f>
        <v>1906530</v>
      </c>
      <c r="F46" s="20"/>
      <c r="G46" s="19"/>
      <c r="H46" s="21"/>
      <c r="I46" s="19">
        <v>70040</v>
      </c>
      <c r="J46" s="19"/>
      <c r="K46" s="19"/>
      <c r="L46" s="22">
        <v>3000</v>
      </c>
      <c r="M46" s="19"/>
      <c r="N46" s="22">
        <v>162187.82490747175</v>
      </c>
      <c r="O46" s="26"/>
      <c r="P46" s="24">
        <f t="shared" si="1"/>
        <v>3739377.8249074719</v>
      </c>
    </row>
    <row r="47" spans="1:16" ht="15" customHeight="1" x14ac:dyDescent="0.2">
      <c r="A47" s="16" t="s">
        <v>60</v>
      </c>
      <c r="B47" s="17">
        <v>1464980</v>
      </c>
      <c r="C47" s="18"/>
      <c r="D47" s="19"/>
      <c r="E47" s="20">
        <v>527630</v>
      </c>
      <c r="F47" s="20"/>
      <c r="G47" s="19"/>
      <c r="H47" s="21">
        <v>39800</v>
      </c>
      <c r="I47" s="19">
        <v>150890</v>
      </c>
      <c r="J47" s="19">
        <v>11770</v>
      </c>
      <c r="K47" s="19"/>
      <c r="L47" s="22">
        <v>300</v>
      </c>
      <c r="M47" s="19"/>
      <c r="N47" s="22">
        <v>228992.07396334078</v>
      </c>
      <c r="O47" s="26"/>
      <c r="P47" s="24">
        <f t="shared" si="1"/>
        <v>2424362.0739633408</v>
      </c>
    </row>
    <row r="48" spans="1:16" ht="15" customHeight="1" x14ac:dyDescent="0.2">
      <c r="A48" s="16" t="s">
        <v>61</v>
      </c>
      <c r="B48" s="17">
        <v>910810</v>
      </c>
      <c r="C48" s="18"/>
      <c r="D48" s="19"/>
      <c r="E48" s="20"/>
      <c r="F48" s="20"/>
      <c r="G48" s="19"/>
      <c r="H48" s="21">
        <v>145840</v>
      </c>
      <c r="I48" s="19"/>
      <c r="J48" s="19"/>
      <c r="K48" s="19"/>
      <c r="L48" s="22">
        <v>0</v>
      </c>
      <c r="M48" s="19"/>
      <c r="N48" s="22">
        <v>101669.31666921359</v>
      </c>
      <c r="O48" s="26"/>
      <c r="P48" s="24">
        <f t="shared" si="1"/>
        <v>1158319.3166692136</v>
      </c>
    </row>
    <row r="49" spans="1:18" ht="14.25" customHeight="1" x14ac:dyDescent="0.2">
      <c r="A49" s="27" t="s">
        <v>62</v>
      </c>
      <c r="B49" s="17">
        <v>2003890</v>
      </c>
      <c r="C49" s="18"/>
      <c r="D49" s="19"/>
      <c r="E49" s="20"/>
      <c r="F49" s="20"/>
      <c r="G49" s="19">
        <v>59570</v>
      </c>
      <c r="H49" s="21">
        <v>317740</v>
      </c>
      <c r="I49" s="19"/>
      <c r="J49" s="19"/>
      <c r="K49" s="19"/>
      <c r="L49" s="22">
        <v>6700</v>
      </c>
      <c r="M49" s="19"/>
      <c r="N49" s="22">
        <v>177586.95768528903</v>
      </c>
      <c r="O49" s="26"/>
      <c r="P49" s="24">
        <f>SUM(B49:N49)</f>
        <v>2565486.957685289</v>
      </c>
    </row>
    <row r="50" spans="1:18" ht="17.25" customHeight="1" x14ac:dyDescent="0.2">
      <c r="A50" s="16" t="s">
        <v>63</v>
      </c>
      <c r="B50" s="17">
        <v>1255280</v>
      </c>
      <c r="C50" s="18"/>
      <c r="D50" s="19"/>
      <c r="E50" s="20"/>
      <c r="F50" s="20"/>
      <c r="G50" s="19"/>
      <c r="H50" s="21">
        <v>83600</v>
      </c>
      <c r="I50" s="19">
        <v>22340</v>
      </c>
      <c r="J50" s="19"/>
      <c r="K50" s="19"/>
      <c r="L50" s="22">
        <v>2000</v>
      </c>
      <c r="M50" s="19"/>
      <c r="N50" s="22">
        <v>124035.7088615836</v>
      </c>
      <c r="O50" s="26"/>
      <c r="P50" s="24">
        <f t="shared" si="1"/>
        <v>1487255.7088615836</v>
      </c>
    </row>
    <row r="51" spans="1:18" ht="15" customHeight="1" x14ac:dyDescent="0.2">
      <c r="A51" s="16" t="s">
        <v>64</v>
      </c>
      <c r="B51" s="17">
        <v>4456360</v>
      </c>
      <c r="C51" s="18"/>
      <c r="D51" s="19"/>
      <c r="E51" s="20">
        <f>1030140+217150</f>
        <v>1247290</v>
      </c>
      <c r="F51" s="20"/>
      <c r="G51" s="19">
        <v>260530</v>
      </c>
      <c r="H51" s="21">
        <v>22060</v>
      </c>
      <c r="I51" s="19">
        <v>38820</v>
      </c>
      <c r="J51" s="19"/>
      <c r="K51" s="19">
        <v>167240</v>
      </c>
      <c r="L51" s="22">
        <v>160</v>
      </c>
      <c r="M51" s="19"/>
      <c r="N51" s="22">
        <v>338673.18153637118</v>
      </c>
      <c r="O51" s="26"/>
      <c r="P51" s="24">
        <f t="shared" si="1"/>
        <v>6531133.1815363709</v>
      </c>
    </row>
    <row r="52" spans="1:18" ht="15" customHeight="1" x14ac:dyDescent="0.2">
      <c r="A52" s="16" t="s">
        <v>65</v>
      </c>
      <c r="B52" s="17">
        <v>840170</v>
      </c>
      <c r="C52" s="18"/>
      <c r="D52" s="19"/>
      <c r="E52" s="20"/>
      <c r="F52" s="20"/>
      <c r="G52" s="19">
        <v>202610</v>
      </c>
      <c r="H52" s="21"/>
      <c r="I52" s="19">
        <v>15800</v>
      </c>
      <c r="J52" s="19"/>
      <c r="K52" s="19"/>
      <c r="L52" s="22">
        <v>1500</v>
      </c>
      <c r="M52" s="19"/>
      <c r="N52" s="22">
        <v>95790.937104219396</v>
      </c>
      <c r="O52" s="26"/>
      <c r="P52" s="24">
        <f t="shared" si="1"/>
        <v>1155870.9371042193</v>
      </c>
    </row>
    <row r="53" spans="1:18" ht="15" customHeight="1" x14ac:dyDescent="0.2">
      <c r="A53" s="16" t="s">
        <v>66</v>
      </c>
      <c r="B53" s="17">
        <v>59530</v>
      </c>
      <c r="C53" s="18"/>
      <c r="D53" s="19">
        <v>132200</v>
      </c>
      <c r="E53" s="20">
        <v>543890</v>
      </c>
      <c r="F53" s="20"/>
      <c r="G53" s="19">
        <v>5740</v>
      </c>
      <c r="H53" s="21">
        <v>6240</v>
      </c>
      <c r="I53" s="19">
        <v>6710</v>
      </c>
      <c r="J53" s="19"/>
      <c r="K53" s="19"/>
      <c r="L53" s="22">
        <v>0</v>
      </c>
      <c r="M53" s="19"/>
      <c r="N53" s="22">
        <v>19562.534272440418</v>
      </c>
      <c r="O53" s="26"/>
      <c r="P53" s="24">
        <f t="shared" si="1"/>
        <v>773872.53427244048</v>
      </c>
    </row>
    <row r="54" spans="1:18" ht="15" customHeight="1" x14ac:dyDescent="0.2">
      <c r="A54" s="16" t="s">
        <v>67</v>
      </c>
      <c r="B54" s="17">
        <v>4246980</v>
      </c>
      <c r="C54" s="18"/>
      <c r="D54" s="19"/>
      <c r="E54" s="20"/>
      <c r="F54" s="20"/>
      <c r="G54" s="19">
        <v>498000</v>
      </c>
      <c r="H54" s="21">
        <v>3750</v>
      </c>
      <c r="I54" s="19">
        <v>186290</v>
      </c>
      <c r="J54" s="19">
        <v>1570</v>
      </c>
      <c r="K54" s="19"/>
      <c r="L54" s="22">
        <v>100</v>
      </c>
      <c r="M54" s="19"/>
      <c r="N54" s="22">
        <v>260059.63420426179</v>
      </c>
      <c r="O54" s="26"/>
      <c r="P54" s="24">
        <f t="shared" si="1"/>
        <v>5196749.6342042619</v>
      </c>
    </row>
    <row r="55" spans="1:18" ht="15" customHeight="1" x14ac:dyDescent="0.2">
      <c r="A55" s="16" t="s">
        <v>68</v>
      </c>
      <c r="B55" s="17">
        <v>472770</v>
      </c>
      <c r="C55" s="18"/>
      <c r="D55" s="19"/>
      <c r="E55" s="20"/>
      <c r="F55" s="20"/>
      <c r="G55" s="19">
        <v>1183690</v>
      </c>
      <c r="H55" s="21">
        <v>45040</v>
      </c>
      <c r="I55" s="19"/>
      <c r="J55" s="19"/>
      <c r="K55" s="19"/>
      <c r="L55" s="22">
        <v>0</v>
      </c>
      <c r="M55" s="19"/>
      <c r="N55" s="22">
        <v>117806.70054039652</v>
      </c>
      <c r="O55" s="26"/>
      <c r="P55" s="24">
        <f t="shared" si="1"/>
        <v>1819306.7005403966</v>
      </c>
    </row>
    <row r="56" spans="1:18" ht="15" customHeight="1" x14ac:dyDescent="0.2">
      <c r="A56" s="16" t="s">
        <v>69</v>
      </c>
      <c r="B56" s="17">
        <v>282380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28784.510037000455</v>
      </c>
      <c r="O56" s="26"/>
      <c r="P56" s="24">
        <f t="shared" si="1"/>
        <v>311164.51003700047</v>
      </c>
    </row>
    <row r="57" spans="1:18" ht="25.5" customHeight="1" x14ac:dyDescent="0.2">
      <c r="A57" s="16" t="s">
        <v>70</v>
      </c>
      <c r="B57" s="17">
        <v>887070</v>
      </c>
      <c r="C57" s="18"/>
      <c r="D57" s="19">
        <v>6910</v>
      </c>
      <c r="E57" s="20"/>
      <c r="F57" s="20"/>
      <c r="G57" s="19"/>
      <c r="H57" s="21">
        <v>75370</v>
      </c>
      <c r="I57" s="19">
        <v>7430</v>
      </c>
      <c r="J57" s="19"/>
      <c r="K57" s="19">
        <v>56310</v>
      </c>
      <c r="L57" s="22">
        <v>1000</v>
      </c>
      <c r="M57" s="19"/>
      <c r="N57" s="22">
        <v>41603.952637445072</v>
      </c>
      <c r="O57" s="26"/>
      <c r="P57" s="24">
        <f t="shared" si="1"/>
        <v>1075693.9526374452</v>
      </c>
    </row>
    <row r="58" spans="1:18" ht="19.5" customHeight="1" x14ac:dyDescent="0.2">
      <c r="A58" s="16" t="s">
        <v>71</v>
      </c>
      <c r="B58" s="17">
        <v>245480</v>
      </c>
      <c r="C58" s="18"/>
      <c r="D58" s="19">
        <v>181100</v>
      </c>
      <c r="E58" s="20">
        <v>1365670</v>
      </c>
      <c r="F58" s="20"/>
      <c r="G58" s="19">
        <v>35230</v>
      </c>
      <c r="H58" s="21"/>
      <c r="I58" s="19">
        <v>15450</v>
      </c>
      <c r="J58" s="19"/>
      <c r="K58" s="19"/>
      <c r="L58" s="22">
        <v>0</v>
      </c>
      <c r="M58" s="19"/>
      <c r="N58" s="22">
        <v>22300.94964709651</v>
      </c>
      <c r="O58" s="26"/>
      <c r="P58" s="24">
        <f t="shared" si="1"/>
        <v>1865230.9496470965</v>
      </c>
    </row>
    <row r="59" spans="1:18" ht="17.25" customHeight="1" x14ac:dyDescent="0.2">
      <c r="A59" s="16" t="s">
        <v>72</v>
      </c>
      <c r="B59" s="17">
        <v>1691740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88272.734291622575</v>
      </c>
      <c r="O59" s="26"/>
      <c r="P59" s="24">
        <f t="shared" si="1"/>
        <v>1780012.7342916226</v>
      </c>
      <c r="R59" s="25"/>
    </row>
    <row r="60" spans="1:18" ht="28.5" customHeight="1" x14ac:dyDescent="0.2">
      <c r="A60" s="16" t="s">
        <v>73</v>
      </c>
      <c r="B60" s="17">
        <v>2073270</v>
      </c>
      <c r="C60" s="18"/>
      <c r="D60" s="19">
        <v>140370</v>
      </c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91699.172213144266</v>
      </c>
      <c r="O60" s="26"/>
      <c r="P60" s="24">
        <f t="shared" si="1"/>
        <v>2305339.1722131441</v>
      </c>
      <c r="R60" s="25"/>
    </row>
    <row r="61" spans="1:18" ht="12.75" customHeight="1" x14ac:dyDescent="0.2">
      <c r="A61" s="16" t="s">
        <v>74</v>
      </c>
      <c r="B61" s="17">
        <v>235990</v>
      </c>
      <c r="C61" s="26"/>
      <c r="D61" s="19"/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1"/>
        <v>235990</v>
      </c>
      <c r="R61" s="25"/>
    </row>
    <row r="62" spans="1:18" ht="12.75" customHeight="1" x14ac:dyDescent="0.2">
      <c r="A62" s="16" t="s">
        <v>75</v>
      </c>
      <c r="B62" s="17">
        <v>215920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913.79396942858591</v>
      </c>
      <c r="O62" s="26"/>
      <c r="P62" s="24">
        <f t="shared" si="1"/>
        <v>216833.79396942857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1355660</v>
      </c>
      <c r="C64" s="18"/>
      <c r="D64" s="19"/>
      <c r="E64" s="20"/>
      <c r="F64" s="20"/>
      <c r="G64" s="19"/>
      <c r="H64" s="21">
        <v>7110</v>
      </c>
      <c r="I64" s="19"/>
      <c r="J64" s="19"/>
      <c r="K64" s="19"/>
      <c r="L64" s="22">
        <v>800</v>
      </c>
      <c r="M64" s="19"/>
      <c r="N64" s="22">
        <v>45231.389779493184</v>
      </c>
      <c r="O64" s="26"/>
      <c r="P64" s="24">
        <f t="shared" si="1"/>
        <v>1408801.3897794932</v>
      </c>
    </row>
    <row r="65" spans="1:16" ht="12.75" customHeight="1" x14ac:dyDescent="0.2">
      <c r="A65" s="16" t="s">
        <v>78</v>
      </c>
      <c r="B65" s="17">
        <v>655420</v>
      </c>
      <c r="C65" s="18"/>
      <c r="D65" s="19"/>
      <c r="E65" s="20"/>
      <c r="F65" s="20"/>
      <c r="G65" s="19">
        <v>418740</v>
      </c>
      <c r="H65" s="21">
        <v>134550</v>
      </c>
      <c r="I65" s="19"/>
      <c r="J65" s="19"/>
      <c r="K65" s="19"/>
      <c r="L65" s="22">
        <v>1000</v>
      </c>
      <c r="M65" s="19"/>
      <c r="N65" s="22">
        <v>106471.03768507682</v>
      </c>
      <c r="O65" s="26"/>
      <c r="P65" s="24">
        <f t="shared" si="1"/>
        <v>1316181.0376850767</v>
      </c>
    </row>
    <row r="66" spans="1:16" ht="20.25" customHeight="1" x14ac:dyDescent="0.2">
      <c r="A66" s="16" t="s">
        <v>79</v>
      </c>
      <c r="B66" s="17">
        <v>2113320</v>
      </c>
      <c r="C66" s="18"/>
      <c r="D66" s="19"/>
      <c r="E66" s="20"/>
      <c r="F66" s="20"/>
      <c r="G66" s="19">
        <v>309280</v>
      </c>
      <c r="H66" s="21">
        <v>40220</v>
      </c>
      <c r="I66" s="19"/>
      <c r="J66" s="19"/>
      <c r="K66" s="19"/>
      <c r="L66" s="22">
        <v>0</v>
      </c>
      <c r="M66" s="19"/>
      <c r="N66" s="22">
        <v>77554.358330953502</v>
      </c>
      <c r="O66" s="26"/>
      <c r="P66" s="24">
        <f t="shared" si="1"/>
        <v>2540374.3583309534</v>
      </c>
    </row>
    <row r="67" spans="1:16" ht="15" customHeight="1" x14ac:dyDescent="0.2">
      <c r="A67" s="16" t="s">
        <v>80</v>
      </c>
      <c r="B67" s="17">
        <v>700060</v>
      </c>
      <c r="C67" s="18"/>
      <c r="D67" s="19"/>
      <c r="E67" s="20">
        <f>267260+30750</f>
        <v>298010</v>
      </c>
      <c r="F67" s="20"/>
      <c r="G67" s="19">
        <v>469540</v>
      </c>
      <c r="H67" s="21">
        <v>39750</v>
      </c>
      <c r="I67" s="19">
        <v>19590</v>
      </c>
      <c r="J67" s="19"/>
      <c r="K67" s="19"/>
      <c r="L67" s="22">
        <v>4500</v>
      </c>
      <c r="M67" s="19"/>
      <c r="N67" s="22">
        <v>124289.23977006043</v>
      </c>
      <c r="O67" s="26"/>
      <c r="P67" s="24">
        <f t="shared" si="1"/>
        <v>1655739.2397700604</v>
      </c>
    </row>
    <row r="68" spans="1:16" ht="15" customHeight="1" x14ac:dyDescent="0.2">
      <c r="A68" s="16" t="s">
        <v>81</v>
      </c>
      <c r="B68" s="17">
        <v>1828440</v>
      </c>
      <c r="C68" s="18"/>
      <c r="D68" s="19"/>
      <c r="E68" s="20"/>
      <c r="F68" s="20"/>
      <c r="G68" s="19">
        <v>364490</v>
      </c>
      <c r="H68" s="21">
        <v>115220</v>
      </c>
      <c r="I68" s="19">
        <v>101790</v>
      </c>
      <c r="J68" s="19"/>
      <c r="K68" s="19"/>
      <c r="L68" s="22">
        <v>100</v>
      </c>
      <c r="M68" s="19"/>
      <c r="N68" s="22">
        <v>244186.15047337324</v>
      </c>
      <c r="O68" s="26"/>
      <c r="P68" s="24">
        <f t="shared" si="1"/>
        <v>2654226.150473373</v>
      </c>
    </row>
    <row r="69" spans="1:16" ht="15" customHeight="1" x14ac:dyDescent="0.2">
      <c r="A69" s="16" t="s">
        <v>82</v>
      </c>
      <c r="B69" s="17">
        <v>1703740</v>
      </c>
      <c r="C69" s="18">
        <v>427640</v>
      </c>
      <c r="D69" s="19">
        <v>98240</v>
      </c>
      <c r="E69" s="20"/>
      <c r="F69" s="20"/>
      <c r="G69" s="19"/>
      <c r="H69" s="21">
        <v>22600</v>
      </c>
      <c r="I69" s="19">
        <v>34400</v>
      </c>
      <c r="J69" s="19"/>
      <c r="K69" s="19"/>
      <c r="L69" s="22">
        <v>0</v>
      </c>
      <c r="M69" s="19"/>
      <c r="N69" s="22">
        <v>0</v>
      </c>
      <c r="O69" s="26"/>
      <c r="P69" s="24">
        <f t="shared" si="1"/>
        <v>2286620</v>
      </c>
    </row>
    <row r="70" spans="1:16" ht="34.5" customHeight="1" x14ac:dyDescent="0.2">
      <c r="A70" s="28" t="s">
        <v>83</v>
      </c>
      <c r="B70" s="29">
        <f>SUM(B4:B69)</f>
        <v>104979280</v>
      </c>
      <c r="C70" s="29">
        <f t="shared" ref="C70:L70" si="2">SUM(C4:C69)</f>
        <v>2843020</v>
      </c>
      <c r="D70" s="29">
        <f>SUM(D4:D69)</f>
        <v>1076120</v>
      </c>
      <c r="E70" s="30">
        <f t="shared" si="2"/>
        <v>13603010</v>
      </c>
      <c r="F70" s="30">
        <f t="shared" si="2"/>
        <v>2014060</v>
      </c>
      <c r="G70" s="31">
        <f t="shared" si="2"/>
        <v>21965150</v>
      </c>
      <c r="H70" s="31">
        <f t="shared" si="2"/>
        <v>2394780</v>
      </c>
      <c r="I70" s="31">
        <f t="shared" si="2"/>
        <v>1730040</v>
      </c>
      <c r="J70" s="31">
        <f t="shared" si="2"/>
        <v>99730</v>
      </c>
      <c r="K70" s="31">
        <f t="shared" si="2"/>
        <v>707660</v>
      </c>
      <c r="L70" s="31">
        <f t="shared" si="2"/>
        <v>62310</v>
      </c>
      <c r="M70" s="32"/>
      <c r="N70" s="31">
        <f>SUM(N4:N69)</f>
        <v>8109380.0000000009</v>
      </c>
      <c r="O70" s="33"/>
      <c r="P70" s="34">
        <f>SUM(P4:P69)</f>
        <v>159584540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739F-8323-4FB8-AA6C-201F6BC647ED}">
  <sheetPr codeName="Sheet8"/>
  <dimension ref="A1:R72"/>
  <sheetViews>
    <sheetView workbookViewId="0">
      <pane xSplit="1" ySplit="3" topLeftCell="B57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89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830060</v>
      </c>
      <c r="C4" s="18"/>
      <c r="D4" s="19"/>
      <c r="E4" s="20"/>
      <c r="F4" s="20"/>
      <c r="G4" s="19"/>
      <c r="H4" s="21"/>
      <c r="I4" s="19">
        <v>22260</v>
      </c>
      <c r="J4" s="19"/>
      <c r="K4" s="19"/>
      <c r="L4" s="40">
        <v>880</v>
      </c>
      <c r="M4" s="19"/>
      <c r="N4" s="22">
        <v>56805.55978166237</v>
      </c>
      <c r="O4" s="23"/>
      <c r="P4" s="24">
        <f t="shared" ref="P4:P35" si="0">SUM(B4:N4)</f>
        <v>910005.55978166242</v>
      </c>
    </row>
    <row r="5" spans="1:18" ht="15" customHeight="1" x14ac:dyDescent="0.2">
      <c r="A5" s="16" t="s">
        <v>18</v>
      </c>
      <c r="B5" s="17">
        <v>664560</v>
      </c>
      <c r="C5" s="18"/>
      <c r="D5" s="19"/>
      <c r="E5" s="20">
        <f>879170+6090</f>
        <v>885260</v>
      </c>
      <c r="F5" s="20"/>
      <c r="G5" s="19">
        <v>434220</v>
      </c>
      <c r="H5" s="21">
        <v>8560</v>
      </c>
      <c r="I5" s="19">
        <v>30920</v>
      </c>
      <c r="J5" s="19"/>
      <c r="K5" s="19"/>
      <c r="L5" s="40">
        <v>2850</v>
      </c>
      <c r="M5" s="19"/>
      <c r="N5" s="22">
        <v>249195.50918151616</v>
      </c>
      <c r="O5" s="23"/>
      <c r="P5" s="24">
        <f t="shared" si="0"/>
        <v>2275565.5091815162</v>
      </c>
    </row>
    <row r="6" spans="1:18" ht="15" customHeight="1" x14ac:dyDescent="0.2">
      <c r="A6" s="16" t="s">
        <v>19</v>
      </c>
      <c r="B6" s="17">
        <v>1405000</v>
      </c>
      <c r="C6" s="18"/>
      <c r="D6" s="19"/>
      <c r="E6" s="20"/>
      <c r="F6" s="20"/>
      <c r="G6" s="19">
        <v>329000</v>
      </c>
      <c r="H6" s="21">
        <v>55950</v>
      </c>
      <c r="I6" s="19">
        <v>10550</v>
      </c>
      <c r="J6" s="19"/>
      <c r="K6" s="19"/>
      <c r="L6" s="40">
        <v>3000</v>
      </c>
      <c r="M6" s="19"/>
      <c r="N6" s="22">
        <v>220477.76462051159</v>
      </c>
      <c r="O6" s="23"/>
      <c r="P6" s="24">
        <f t="shared" si="0"/>
        <v>2023977.7646205116</v>
      </c>
    </row>
    <row r="7" spans="1:18" ht="25.5" customHeight="1" x14ac:dyDescent="0.2">
      <c r="A7" s="16" t="s">
        <v>20</v>
      </c>
      <c r="B7" s="17">
        <v>1519930</v>
      </c>
      <c r="C7" s="18"/>
      <c r="D7" s="19"/>
      <c r="E7" s="20"/>
      <c r="F7" s="20"/>
      <c r="G7" s="19">
        <v>487340</v>
      </c>
      <c r="H7" s="21">
        <v>19840</v>
      </c>
      <c r="I7" s="19">
        <v>11050</v>
      </c>
      <c r="J7" s="19"/>
      <c r="K7" s="19"/>
      <c r="L7" s="40">
        <v>550</v>
      </c>
      <c r="M7" s="19"/>
      <c r="N7" s="22">
        <v>96848.12379941468</v>
      </c>
      <c r="O7" s="23"/>
      <c r="P7" s="24">
        <f t="shared" si="0"/>
        <v>2135558.1237994148</v>
      </c>
    </row>
    <row r="8" spans="1:18" ht="15" customHeight="1" x14ac:dyDescent="0.2">
      <c r="A8" s="16" t="s">
        <v>21</v>
      </c>
      <c r="B8" s="17">
        <v>158610</v>
      </c>
      <c r="C8" s="19">
        <v>47680</v>
      </c>
      <c r="D8" s="19"/>
      <c r="E8" s="20"/>
      <c r="F8" s="20"/>
      <c r="G8" s="19"/>
      <c r="H8" s="21"/>
      <c r="I8" s="19"/>
      <c r="J8" s="19"/>
      <c r="K8" s="19"/>
      <c r="L8" s="40">
        <v>0</v>
      </c>
      <c r="M8" s="19"/>
      <c r="N8" s="22">
        <v>0</v>
      </c>
      <c r="O8" s="23"/>
      <c r="P8" s="24">
        <f t="shared" si="0"/>
        <v>206290</v>
      </c>
    </row>
    <row r="9" spans="1:18" ht="15" customHeight="1" x14ac:dyDescent="0.2">
      <c r="A9" s="16" t="s">
        <v>22</v>
      </c>
      <c r="B9" s="17">
        <v>15202940</v>
      </c>
      <c r="C9" s="18"/>
      <c r="D9" s="19"/>
      <c r="E9" s="20">
        <v>158090</v>
      </c>
      <c r="F9" s="20">
        <v>1458760</v>
      </c>
      <c r="G9" s="19">
        <v>12030720</v>
      </c>
      <c r="H9" s="21">
        <v>49510</v>
      </c>
      <c r="I9" s="19">
        <v>331860</v>
      </c>
      <c r="J9" s="19">
        <v>84340</v>
      </c>
      <c r="K9" s="19"/>
      <c r="L9" s="40">
        <v>0</v>
      </c>
      <c r="M9" s="19"/>
      <c r="N9" s="22">
        <v>1324003.2622837888</v>
      </c>
      <c r="O9" s="23"/>
      <c r="P9" s="24">
        <f t="shared" si="0"/>
        <v>30640223.262283787</v>
      </c>
    </row>
    <row r="10" spans="1:18" ht="15" customHeight="1" x14ac:dyDescent="0.2">
      <c r="A10" s="16" t="s">
        <v>23</v>
      </c>
      <c r="B10" s="17">
        <v>1192780</v>
      </c>
      <c r="C10" s="18"/>
      <c r="D10" s="19"/>
      <c r="E10" s="20">
        <f>262460+6670</f>
        <v>269130</v>
      </c>
      <c r="F10" s="20">
        <v>307160</v>
      </c>
      <c r="G10" s="19">
        <v>412520</v>
      </c>
      <c r="H10" s="21">
        <v>27350</v>
      </c>
      <c r="I10" s="19">
        <v>3750</v>
      </c>
      <c r="J10" s="19"/>
      <c r="K10" s="19"/>
      <c r="L10" s="40">
        <v>350</v>
      </c>
      <c r="M10" s="19"/>
      <c r="N10" s="22">
        <v>162705.48926719555</v>
      </c>
      <c r="O10" s="23"/>
      <c r="P10" s="24">
        <f t="shared" si="0"/>
        <v>2375745.4892671956</v>
      </c>
    </row>
    <row r="11" spans="1:18" ht="15" customHeight="1" x14ac:dyDescent="0.2">
      <c r="A11" s="16" t="s">
        <v>24</v>
      </c>
      <c r="B11" s="17">
        <v>214280</v>
      </c>
      <c r="C11" s="18"/>
      <c r="D11" s="19"/>
      <c r="E11" s="20">
        <v>826390</v>
      </c>
      <c r="F11" s="20"/>
      <c r="G11" s="19">
        <v>9030</v>
      </c>
      <c r="H11" s="21"/>
      <c r="I11" s="19"/>
      <c r="J11" s="19"/>
      <c r="K11" s="19"/>
      <c r="L11" s="40">
        <v>0</v>
      </c>
      <c r="M11" s="19"/>
      <c r="N11" s="22">
        <v>32775.987326246926</v>
      </c>
      <c r="O11" s="23"/>
      <c r="P11" s="24">
        <f t="shared" si="0"/>
        <v>1082475.9873262469</v>
      </c>
    </row>
    <row r="12" spans="1:18" ht="15" customHeight="1" x14ac:dyDescent="0.2">
      <c r="A12" s="16" t="s">
        <v>25</v>
      </c>
      <c r="B12" s="17">
        <v>986740</v>
      </c>
      <c r="C12" s="18">
        <v>888410</v>
      </c>
      <c r="D12" s="19"/>
      <c r="E12" s="20"/>
      <c r="F12" s="20"/>
      <c r="G12" s="19"/>
      <c r="H12" s="21">
        <v>47770</v>
      </c>
      <c r="I12" s="19">
        <v>57750</v>
      </c>
      <c r="J12" s="19"/>
      <c r="K12" s="19"/>
      <c r="L12" s="40">
        <v>2100</v>
      </c>
      <c r="M12" s="19"/>
      <c r="N12" s="22">
        <v>130720.73293662681</v>
      </c>
      <c r="O12" s="23"/>
      <c r="P12" s="24">
        <f t="shared" si="0"/>
        <v>2113490.7329366268</v>
      </c>
    </row>
    <row r="13" spans="1:18" ht="24" customHeight="1" x14ac:dyDescent="0.2">
      <c r="A13" s="16" t="s">
        <v>26</v>
      </c>
      <c r="B13" s="17">
        <v>1941760</v>
      </c>
      <c r="C13" s="18"/>
      <c r="D13" s="19"/>
      <c r="E13" s="20"/>
      <c r="F13" s="20"/>
      <c r="G13" s="19">
        <v>1133850</v>
      </c>
      <c r="H13" s="21"/>
      <c r="I13" s="19">
        <v>20650</v>
      </c>
      <c r="J13" s="19"/>
      <c r="K13" s="19"/>
      <c r="L13" s="40">
        <v>400</v>
      </c>
      <c r="M13" s="19"/>
      <c r="N13" s="22">
        <v>326182.71366967598</v>
      </c>
      <c r="O13" s="23"/>
      <c r="P13" s="24">
        <f t="shared" si="0"/>
        <v>3422842.7136696759</v>
      </c>
    </row>
    <row r="14" spans="1:18" ht="22.5" customHeight="1" x14ac:dyDescent="0.2">
      <c r="A14" s="16" t="s">
        <v>27</v>
      </c>
      <c r="B14" s="17">
        <v>2402670</v>
      </c>
      <c r="C14" s="18"/>
      <c r="D14" s="19"/>
      <c r="E14" s="20"/>
      <c r="F14" s="20"/>
      <c r="G14" s="19"/>
      <c r="H14" s="21">
        <v>4650</v>
      </c>
      <c r="I14" s="19">
        <v>5040</v>
      </c>
      <c r="J14" s="19"/>
      <c r="K14" s="19"/>
      <c r="L14" s="40">
        <v>600</v>
      </c>
      <c r="M14" s="19"/>
      <c r="N14" s="22">
        <v>37539.591277782565</v>
      </c>
      <c r="O14" s="23"/>
      <c r="P14" s="24">
        <f t="shared" si="0"/>
        <v>2450499.5912777823</v>
      </c>
    </row>
    <row r="15" spans="1:18" ht="21" customHeight="1" x14ac:dyDescent="0.2">
      <c r="A15" s="16" t="s">
        <v>28</v>
      </c>
      <c r="B15" s="17">
        <v>3771560</v>
      </c>
      <c r="C15" s="18">
        <v>396680</v>
      </c>
      <c r="D15" s="19">
        <v>507120</v>
      </c>
      <c r="E15" s="20"/>
      <c r="F15" s="20"/>
      <c r="G15" s="19">
        <v>317390</v>
      </c>
      <c r="H15" s="21">
        <v>1850</v>
      </c>
      <c r="I15" s="19">
        <v>51310</v>
      </c>
      <c r="J15" s="19"/>
      <c r="K15" s="19"/>
      <c r="L15" s="40">
        <v>3000</v>
      </c>
      <c r="M15" s="19"/>
      <c r="N15" s="22">
        <v>184693.10056567038</v>
      </c>
      <c r="O15" s="23"/>
      <c r="P15" s="24">
        <f t="shared" si="0"/>
        <v>5233603.1005656701</v>
      </c>
    </row>
    <row r="16" spans="1:18" ht="30" customHeight="1" x14ac:dyDescent="0.2">
      <c r="A16" s="16" t="s">
        <v>29</v>
      </c>
      <c r="B16" s="17">
        <v>2898320</v>
      </c>
      <c r="C16" s="18"/>
      <c r="D16" s="19"/>
      <c r="E16" s="20"/>
      <c r="F16" s="20"/>
      <c r="G16" s="19"/>
      <c r="H16" s="21"/>
      <c r="I16" s="19"/>
      <c r="J16" s="19"/>
      <c r="K16" s="19"/>
      <c r="L16" s="40">
        <v>1550</v>
      </c>
      <c r="M16" s="19"/>
      <c r="N16" s="22">
        <v>290985.75398146146</v>
      </c>
      <c r="O16" s="23"/>
      <c r="P16" s="24">
        <f t="shared" si="0"/>
        <v>3190855.7539814613</v>
      </c>
      <c r="R16" s="25"/>
    </row>
    <row r="17" spans="1:16" ht="15" customHeight="1" x14ac:dyDescent="0.2">
      <c r="A17" s="16" t="s">
        <v>30</v>
      </c>
      <c r="B17" s="17">
        <v>818400</v>
      </c>
      <c r="C17" s="18">
        <v>46100</v>
      </c>
      <c r="D17" s="19"/>
      <c r="E17" s="20"/>
      <c r="F17" s="20"/>
      <c r="G17" s="19"/>
      <c r="H17" s="21">
        <v>73450</v>
      </c>
      <c r="I17" s="19">
        <v>44270</v>
      </c>
      <c r="J17" s="19"/>
      <c r="K17" s="19">
        <v>221980</v>
      </c>
      <c r="L17" s="40">
        <v>800</v>
      </c>
      <c r="M17" s="19"/>
      <c r="N17" s="22">
        <v>0</v>
      </c>
      <c r="O17" s="23"/>
      <c r="P17" s="24">
        <f t="shared" si="0"/>
        <v>1205000</v>
      </c>
    </row>
    <row r="18" spans="1:16" ht="15" customHeight="1" x14ac:dyDescent="0.2">
      <c r="A18" s="16" t="s">
        <v>31</v>
      </c>
      <c r="B18" s="17">
        <v>1623830</v>
      </c>
      <c r="C18" s="18"/>
      <c r="D18" s="19"/>
      <c r="E18" s="20"/>
      <c r="F18" s="20"/>
      <c r="G18" s="19"/>
      <c r="H18" s="21">
        <v>63640</v>
      </c>
      <c r="I18" s="19">
        <v>25840</v>
      </c>
      <c r="J18" s="19"/>
      <c r="K18" s="19"/>
      <c r="L18" s="40">
        <v>0</v>
      </c>
      <c r="M18" s="19"/>
      <c r="N18" s="22">
        <v>10798.220000000001</v>
      </c>
      <c r="O18" s="23"/>
      <c r="P18" s="24">
        <f t="shared" si="0"/>
        <v>1724108.22</v>
      </c>
    </row>
    <row r="19" spans="1:16" ht="15" customHeight="1" x14ac:dyDescent="0.2">
      <c r="A19" s="16" t="s">
        <v>32</v>
      </c>
      <c r="B19" s="17">
        <v>802600</v>
      </c>
      <c r="C19" s="18"/>
      <c r="D19" s="19"/>
      <c r="E19" s="20"/>
      <c r="F19" s="20"/>
      <c r="G19" s="19">
        <v>690680</v>
      </c>
      <c r="H19" s="21">
        <v>13300</v>
      </c>
      <c r="I19" s="19"/>
      <c r="J19" s="19"/>
      <c r="K19" s="19"/>
      <c r="L19" s="40">
        <v>0</v>
      </c>
      <c r="M19" s="19"/>
      <c r="N19" s="22">
        <v>101336.66148345017</v>
      </c>
      <c r="O19" s="23"/>
      <c r="P19" s="24">
        <f t="shared" si="0"/>
        <v>1607916.6614834501</v>
      </c>
    </row>
    <row r="20" spans="1:16" ht="15" customHeight="1" x14ac:dyDescent="0.2">
      <c r="A20" s="16" t="s">
        <v>33</v>
      </c>
      <c r="B20" s="17">
        <v>2318290</v>
      </c>
      <c r="C20" s="18"/>
      <c r="D20" s="19"/>
      <c r="E20" s="20"/>
      <c r="F20" s="20"/>
      <c r="G20" s="19">
        <v>1296300</v>
      </c>
      <c r="H20" s="21">
        <v>88440</v>
      </c>
      <c r="I20" s="19">
        <v>15510</v>
      </c>
      <c r="J20" s="19"/>
      <c r="K20" s="19"/>
      <c r="L20" s="40">
        <v>900</v>
      </c>
      <c r="M20" s="19"/>
      <c r="N20" s="22">
        <v>420569.37797805184</v>
      </c>
      <c r="O20" s="23"/>
      <c r="P20" s="24">
        <f t="shared" si="0"/>
        <v>4140009.377978052</v>
      </c>
    </row>
    <row r="21" spans="1:16" ht="15" customHeight="1" x14ac:dyDescent="0.2">
      <c r="A21" s="16" t="s">
        <v>34</v>
      </c>
      <c r="B21" s="17">
        <v>713850</v>
      </c>
      <c r="C21" s="18"/>
      <c r="D21" s="19"/>
      <c r="E21" s="20">
        <v>326690</v>
      </c>
      <c r="F21" s="20"/>
      <c r="G21" s="19"/>
      <c r="H21" s="21">
        <v>16330</v>
      </c>
      <c r="I21" s="19"/>
      <c r="J21" s="19"/>
      <c r="K21" s="19"/>
      <c r="L21" s="40">
        <v>0</v>
      </c>
      <c r="M21" s="19"/>
      <c r="N21" s="22">
        <v>35081.406721018167</v>
      </c>
      <c r="O21" s="23"/>
      <c r="P21" s="24">
        <f t="shared" si="0"/>
        <v>1091951.4067210183</v>
      </c>
    </row>
    <row r="22" spans="1:16" ht="20.25" customHeight="1" x14ac:dyDescent="0.2">
      <c r="A22" s="16" t="s">
        <v>35</v>
      </c>
      <c r="B22" s="17">
        <v>2062360</v>
      </c>
      <c r="C22" s="18">
        <v>691820</v>
      </c>
      <c r="D22" s="19"/>
      <c r="E22" s="20"/>
      <c r="F22" s="20"/>
      <c r="G22" s="19"/>
      <c r="H22" s="21">
        <v>1106800</v>
      </c>
      <c r="I22" s="19"/>
      <c r="J22" s="19"/>
      <c r="K22" s="19"/>
      <c r="L22" s="40">
        <v>0</v>
      </c>
      <c r="M22" s="19"/>
      <c r="N22" s="22">
        <v>0</v>
      </c>
      <c r="O22" s="23"/>
      <c r="P22" s="24">
        <f t="shared" si="0"/>
        <v>3860980</v>
      </c>
    </row>
    <row r="23" spans="1:16" ht="15" customHeight="1" x14ac:dyDescent="0.2">
      <c r="A23" s="16" t="s">
        <v>36</v>
      </c>
      <c r="B23" s="17">
        <v>1511860</v>
      </c>
      <c r="C23" s="18"/>
      <c r="D23" s="19"/>
      <c r="E23" s="20"/>
      <c r="F23" s="20"/>
      <c r="G23" s="19"/>
      <c r="H23" s="21"/>
      <c r="I23" s="19"/>
      <c r="J23" s="19"/>
      <c r="K23" s="19"/>
      <c r="L23" s="40">
        <v>350</v>
      </c>
      <c r="M23" s="19"/>
      <c r="N23" s="22">
        <v>96733.842952417486</v>
      </c>
      <c r="O23" s="23"/>
      <c r="P23" s="24">
        <f t="shared" si="0"/>
        <v>1608943.8429524174</v>
      </c>
    </row>
    <row r="24" spans="1:16" ht="25.5" customHeight="1" x14ac:dyDescent="0.2">
      <c r="A24" s="16" t="s">
        <v>37</v>
      </c>
      <c r="B24" s="17">
        <v>1166870</v>
      </c>
      <c r="C24" s="18"/>
      <c r="D24" s="19">
        <v>96360</v>
      </c>
      <c r="E24" s="20">
        <v>88780</v>
      </c>
      <c r="F24" s="20"/>
      <c r="G24" s="19">
        <v>340140</v>
      </c>
      <c r="H24" s="21">
        <v>74560</v>
      </c>
      <c r="I24" s="19">
        <v>21350</v>
      </c>
      <c r="J24" s="19"/>
      <c r="K24" s="19"/>
      <c r="L24" s="40">
        <v>1050</v>
      </c>
      <c r="M24" s="19"/>
      <c r="N24" s="22">
        <v>171493.81895659523</v>
      </c>
      <c r="O24" s="23"/>
      <c r="P24" s="24">
        <f t="shared" si="0"/>
        <v>1960603.8189565951</v>
      </c>
    </row>
    <row r="25" spans="1:16" ht="15" customHeight="1" x14ac:dyDescent="0.2">
      <c r="A25" s="27" t="s">
        <v>38</v>
      </c>
      <c r="B25" s="17">
        <v>1848590</v>
      </c>
      <c r="C25" s="18"/>
      <c r="D25" s="19"/>
      <c r="E25" s="20"/>
      <c r="F25" s="20"/>
      <c r="G25" s="19"/>
      <c r="H25" s="21"/>
      <c r="I25" s="19">
        <v>920</v>
      </c>
      <c r="J25" s="19"/>
      <c r="K25" s="19"/>
      <c r="L25" s="40">
        <v>600</v>
      </c>
      <c r="M25" s="19"/>
      <c r="N25" s="22">
        <v>142254.96492320279</v>
      </c>
      <c r="O25" s="23"/>
      <c r="P25" s="24">
        <f t="shared" si="0"/>
        <v>1992364.9649232028</v>
      </c>
    </row>
    <row r="26" spans="1:16" ht="15" customHeight="1" x14ac:dyDescent="0.2">
      <c r="A26" s="16" t="s">
        <v>39</v>
      </c>
      <c r="B26" s="17">
        <v>2217220</v>
      </c>
      <c r="C26" s="18"/>
      <c r="D26" s="19"/>
      <c r="E26" s="20"/>
      <c r="F26" s="20"/>
      <c r="G26" s="19"/>
      <c r="H26" s="21">
        <v>2890</v>
      </c>
      <c r="I26" s="19">
        <v>18600</v>
      </c>
      <c r="J26" s="19"/>
      <c r="K26" s="19"/>
      <c r="L26" s="40">
        <v>600</v>
      </c>
      <c r="M26" s="19"/>
      <c r="N26" s="22">
        <v>129086.35535243127</v>
      </c>
      <c r="O26" s="23"/>
      <c r="P26" s="24">
        <f t="shared" si="0"/>
        <v>2368396.3553524311</v>
      </c>
    </row>
    <row r="27" spans="1:16" ht="15" customHeight="1" x14ac:dyDescent="0.2">
      <c r="A27" s="16" t="s">
        <v>40</v>
      </c>
      <c r="B27" s="17">
        <v>1481890</v>
      </c>
      <c r="C27" s="18"/>
      <c r="D27" s="19"/>
      <c r="E27" s="20"/>
      <c r="F27" s="20"/>
      <c r="G27" s="19"/>
      <c r="H27" s="21"/>
      <c r="I27" s="19"/>
      <c r="J27" s="19"/>
      <c r="K27" s="19">
        <v>243520</v>
      </c>
      <c r="L27" s="40">
        <v>800</v>
      </c>
      <c r="M27" s="19"/>
      <c r="N27" s="22">
        <v>4531.7457072771858</v>
      </c>
      <c r="O27" s="23"/>
      <c r="P27" s="24">
        <f t="shared" si="0"/>
        <v>1730741.7457072772</v>
      </c>
    </row>
    <row r="28" spans="1:16" ht="15" customHeight="1" x14ac:dyDescent="0.2">
      <c r="A28" s="16" t="s">
        <v>41</v>
      </c>
      <c r="B28" s="17">
        <v>1819720</v>
      </c>
      <c r="C28" s="18"/>
      <c r="D28" s="19"/>
      <c r="E28" s="20"/>
      <c r="F28" s="20"/>
      <c r="G28" s="19">
        <v>868980</v>
      </c>
      <c r="H28" s="21">
        <v>20730</v>
      </c>
      <c r="I28" s="19">
        <v>30970</v>
      </c>
      <c r="J28" s="19"/>
      <c r="K28" s="19"/>
      <c r="L28" s="40">
        <v>800</v>
      </c>
      <c r="M28" s="19"/>
      <c r="N28" s="22">
        <v>94871.823385118536</v>
      </c>
      <c r="O28" s="23"/>
      <c r="P28" s="24">
        <f t="shared" si="0"/>
        <v>2836071.8233851185</v>
      </c>
    </row>
    <row r="29" spans="1:16" ht="15" customHeight="1" x14ac:dyDescent="0.2">
      <c r="A29" s="16" t="s">
        <v>42</v>
      </c>
      <c r="B29" s="17">
        <v>801130</v>
      </c>
      <c r="C29" s="18"/>
      <c r="D29" s="19"/>
      <c r="E29" s="20"/>
      <c r="F29" s="20"/>
      <c r="G29" s="19"/>
      <c r="H29" s="21">
        <v>30140</v>
      </c>
      <c r="I29" s="19">
        <v>3550</v>
      </c>
      <c r="J29" s="19"/>
      <c r="K29" s="19"/>
      <c r="L29" s="40">
        <v>950</v>
      </c>
      <c r="M29" s="19"/>
      <c r="N29" s="22">
        <v>49018.902500971293</v>
      </c>
      <c r="O29" s="23"/>
      <c r="P29" s="24">
        <f t="shared" si="0"/>
        <v>884788.90250097134</v>
      </c>
    </row>
    <row r="30" spans="1:16" ht="15" customHeight="1" x14ac:dyDescent="0.2">
      <c r="A30" s="16" t="s">
        <v>43</v>
      </c>
      <c r="B30" s="17">
        <v>1506370</v>
      </c>
      <c r="C30" s="18"/>
      <c r="D30" s="19"/>
      <c r="E30" s="20">
        <f>1059640+19210</f>
        <v>1078850</v>
      </c>
      <c r="F30" s="20"/>
      <c r="G30" s="19">
        <v>461660</v>
      </c>
      <c r="H30" s="21">
        <v>48580</v>
      </c>
      <c r="I30" s="19">
        <v>40650</v>
      </c>
      <c r="J30" s="19"/>
      <c r="K30" s="19"/>
      <c r="L30" s="40">
        <v>1000</v>
      </c>
      <c r="M30" s="19"/>
      <c r="N30" s="22">
        <v>217885.55443870748</v>
      </c>
      <c r="O30" s="23"/>
      <c r="P30" s="24">
        <f t="shared" si="0"/>
        <v>3354995.5544387074</v>
      </c>
    </row>
    <row r="31" spans="1:16" ht="25.5" customHeight="1" x14ac:dyDescent="0.2">
      <c r="A31" s="16" t="s">
        <v>44</v>
      </c>
      <c r="B31" s="17">
        <v>822760</v>
      </c>
      <c r="C31" s="18"/>
      <c r="D31" s="19"/>
      <c r="E31" s="20">
        <f>1538230+32120</f>
        <v>1570350</v>
      </c>
      <c r="F31" s="20"/>
      <c r="G31" s="19">
        <v>336320</v>
      </c>
      <c r="H31" s="21">
        <v>47000</v>
      </c>
      <c r="I31" s="19">
        <v>36070</v>
      </c>
      <c r="J31" s="19"/>
      <c r="K31" s="19"/>
      <c r="L31" s="40">
        <v>860</v>
      </c>
      <c r="M31" s="19"/>
      <c r="N31" s="22">
        <v>165540.52262462192</v>
      </c>
      <c r="O31" s="23"/>
      <c r="P31" s="24">
        <f t="shared" si="0"/>
        <v>2978900.5226246221</v>
      </c>
    </row>
    <row r="32" spans="1:16" ht="15" customHeight="1" x14ac:dyDescent="0.2">
      <c r="A32" s="16" t="s">
        <v>45</v>
      </c>
      <c r="B32" s="17">
        <v>4402970</v>
      </c>
      <c r="C32" s="18"/>
      <c r="D32" s="19">
        <v>120300</v>
      </c>
      <c r="E32" s="20"/>
      <c r="F32" s="20"/>
      <c r="G32" s="19"/>
      <c r="H32" s="21"/>
      <c r="I32" s="19">
        <v>19720</v>
      </c>
      <c r="J32" s="19"/>
      <c r="K32" s="19"/>
      <c r="L32" s="40">
        <v>1240</v>
      </c>
      <c r="M32" s="19"/>
      <c r="N32" s="22">
        <v>224170.3186998954</v>
      </c>
      <c r="O32" s="23"/>
      <c r="P32" s="24">
        <f t="shared" si="0"/>
        <v>4768400.3186998954</v>
      </c>
    </row>
    <row r="33" spans="1:16" ht="15" customHeight="1" x14ac:dyDescent="0.2">
      <c r="A33" s="16" t="s">
        <v>46</v>
      </c>
      <c r="B33" s="17">
        <v>488810</v>
      </c>
      <c r="C33" s="18"/>
      <c r="D33" s="19"/>
      <c r="E33" s="20">
        <f>1211340+64890</f>
        <v>1276230</v>
      </c>
      <c r="F33" s="20"/>
      <c r="G33" s="19"/>
      <c r="H33" s="21">
        <v>860</v>
      </c>
      <c r="I33" s="19"/>
      <c r="J33" s="19"/>
      <c r="K33" s="19"/>
      <c r="L33" s="40">
        <v>0</v>
      </c>
      <c r="M33" s="19"/>
      <c r="N33" s="22">
        <v>69480.737266701253</v>
      </c>
      <c r="O33" s="23"/>
      <c r="P33" s="24">
        <f t="shared" si="0"/>
        <v>1835380.7372667012</v>
      </c>
    </row>
    <row r="34" spans="1:16" ht="15" customHeight="1" x14ac:dyDescent="0.2">
      <c r="A34" s="16" t="s">
        <v>47</v>
      </c>
      <c r="B34" s="17">
        <v>1647440</v>
      </c>
      <c r="C34" s="18"/>
      <c r="D34" s="19">
        <v>34160</v>
      </c>
      <c r="E34" s="20"/>
      <c r="F34" s="20"/>
      <c r="G34" s="19"/>
      <c r="H34" s="21">
        <v>690770</v>
      </c>
      <c r="I34" s="19">
        <v>8390</v>
      </c>
      <c r="J34" s="19"/>
      <c r="K34" s="19"/>
      <c r="L34" s="40">
        <v>0</v>
      </c>
      <c r="M34" s="19"/>
      <c r="N34" s="22">
        <v>165888.25961754128</v>
      </c>
      <c r="O34" s="26"/>
      <c r="P34" s="24">
        <f t="shared" si="0"/>
        <v>2546648.2596175415</v>
      </c>
    </row>
    <row r="35" spans="1:16" ht="15" customHeight="1" x14ac:dyDescent="0.2">
      <c r="A35" s="16" t="s">
        <v>48</v>
      </c>
      <c r="B35" s="17">
        <v>371850</v>
      </c>
      <c r="C35" s="18"/>
      <c r="D35" s="19"/>
      <c r="E35" s="20"/>
      <c r="F35" s="20"/>
      <c r="G35" s="19"/>
      <c r="H35" s="21"/>
      <c r="I35" s="19"/>
      <c r="J35" s="19"/>
      <c r="K35" s="19"/>
      <c r="L35" s="40">
        <v>0</v>
      </c>
      <c r="M35" s="19"/>
      <c r="N35" s="22">
        <v>26491.602616516753</v>
      </c>
      <c r="O35" s="26"/>
      <c r="P35" s="24">
        <f t="shared" si="0"/>
        <v>398341.60261651676</v>
      </c>
    </row>
    <row r="36" spans="1:16" ht="15" customHeight="1" x14ac:dyDescent="0.2">
      <c r="A36" s="16" t="s">
        <v>49</v>
      </c>
      <c r="B36" s="17">
        <v>1210920</v>
      </c>
      <c r="C36" s="18">
        <v>905360</v>
      </c>
      <c r="D36" s="19"/>
      <c r="E36" s="20"/>
      <c r="F36" s="20"/>
      <c r="G36" s="19"/>
      <c r="H36" s="21"/>
      <c r="I36" s="19"/>
      <c r="J36" s="19"/>
      <c r="K36" s="19"/>
      <c r="L36" s="40">
        <v>0</v>
      </c>
      <c r="M36" s="19"/>
      <c r="N36" s="22">
        <v>103031.31603275509</v>
      </c>
      <c r="O36" s="26"/>
      <c r="P36" s="24">
        <f>SUM(B36:N36)</f>
        <v>2219311.3160327552</v>
      </c>
    </row>
    <row r="37" spans="1:16" ht="25.5" customHeight="1" x14ac:dyDescent="0.2">
      <c r="A37" s="16" t="s">
        <v>50</v>
      </c>
      <c r="B37" s="17">
        <v>791620</v>
      </c>
      <c r="C37" s="18"/>
      <c r="D37" s="19"/>
      <c r="E37" s="20"/>
      <c r="F37" s="20"/>
      <c r="G37" s="19"/>
      <c r="H37" s="21"/>
      <c r="I37" s="19">
        <v>16260</v>
      </c>
      <c r="J37" s="19"/>
      <c r="K37" s="19"/>
      <c r="L37" s="40">
        <v>0</v>
      </c>
      <c r="M37" s="19"/>
      <c r="N37" s="22">
        <v>71334.04538021257</v>
      </c>
      <c r="O37" s="26"/>
      <c r="P37" s="24">
        <f t="shared" ref="P37:P69" si="1">SUM(B37:N37)</f>
        <v>879214.0453802126</v>
      </c>
    </row>
    <row r="38" spans="1:16" ht="12.75" customHeight="1" x14ac:dyDescent="0.2">
      <c r="A38" s="16" t="s">
        <v>51</v>
      </c>
      <c r="B38" s="17">
        <v>1171570</v>
      </c>
      <c r="C38" s="18"/>
      <c r="D38" s="19">
        <v>26460</v>
      </c>
      <c r="E38" s="20"/>
      <c r="F38" s="20"/>
      <c r="G38" s="19"/>
      <c r="H38" s="21">
        <v>1830</v>
      </c>
      <c r="I38" s="19"/>
      <c r="J38" s="19"/>
      <c r="K38" s="19"/>
      <c r="L38" s="40">
        <v>300</v>
      </c>
      <c r="M38" s="19"/>
      <c r="N38" s="22">
        <v>17593.408973414291</v>
      </c>
      <c r="O38" s="26"/>
      <c r="P38" s="24">
        <f t="shared" si="1"/>
        <v>1217753.4089734142</v>
      </c>
    </row>
    <row r="39" spans="1:16" ht="16.5" customHeight="1" x14ac:dyDescent="0.2">
      <c r="A39" s="16" t="s">
        <v>52</v>
      </c>
      <c r="B39" s="17">
        <v>2461620</v>
      </c>
      <c r="C39" s="18"/>
      <c r="D39" s="19"/>
      <c r="E39" s="20"/>
      <c r="F39" s="20"/>
      <c r="G39" s="19"/>
      <c r="H39" s="21"/>
      <c r="I39" s="19">
        <v>20310</v>
      </c>
      <c r="J39" s="19"/>
      <c r="K39" s="19"/>
      <c r="L39" s="40">
        <v>0</v>
      </c>
      <c r="M39" s="19"/>
      <c r="N39" s="22">
        <v>29530.39297043654</v>
      </c>
      <c r="O39" s="26"/>
      <c r="P39" s="24">
        <f t="shared" si="1"/>
        <v>2511460.3929704367</v>
      </c>
    </row>
    <row r="40" spans="1:16" ht="30" customHeight="1" x14ac:dyDescent="0.2">
      <c r="A40" s="16" t="s">
        <v>53</v>
      </c>
      <c r="B40" s="17">
        <v>1743320</v>
      </c>
      <c r="C40" s="18">
        <v>501170</v>
      </c>
      <c r="D40" s="19">
        <v>172950</v>
      </c>
      <c r="E40" s="20"/>
      <c r="F40" s="20"/>
      <c r="G40" s="19"/>
      <c r="H40" s="21">
        <v>18540</v>
      </c>
      <c r="I40" s="19">
        <v>14750</v>
      </c>
      <c r="J40" s="19"/>
      <c r="K40" s="19"/>
      <c r="L40" s="40">
        <v>0</v>
      </c>
      <c r="M40" s="19"/>
      <c r="N40" s="22">
        <v>115718.26820018333</v>
      </c>
      <c r="O40" s="26"/>
      <c r="P40" s="24">
        <f t="shared" si="1"/>
        <v>2566448.2682001833</v>
      </c>
    </row>
    <row r="41" spans="1:16" ht="15" customHeight="1" x14ac:dyDescent="0.2">
      <c r="A41" s="16" t="s">
        <v>54</v>
      </c>
      <c r="B41" s="17">
        <v>1939790</v>
      </c>
      <c r="C41" s="18"/>
      <c r="D41" s="19"/>
      <c r="E41" s="20"/>
      <c r="F41" s="20"/>
      <c r="G41" s="19"/>
      <c r="H41" s="21"/>
      <c r="I41" s="19">
        <v>31980</v>
      </c>
      <c r="J41" s="19"/>
      <c r="K41" s="19"/>
      <c r="L41" s="40">
        <v>0</v>
      </c>
      <c r="M41" s="19"/>
      <c r="N41" s="22">
        <v>76859.027219066775</v>
      </c>
      <c r="O41" s="19"/>
      <c r="P41" s="24">
        <f t="shared" si="1"/>
        <v>2048629.0272190669</v>
      </c>
    </row>
    <row r="42" spans="1:16" ht="15" customHeight="1" x14ac:dyDescent="0.2">
      <c r="A42" s="16" t="s">
        <v>55</v>
      </c>
      <c r="B42" s="17">
        <v>774130</v>
      </c>
      <c r="C42" s="18"/>
      <c r="D42" s="19"/>
      <c r="E42" s="20"/>
      <c r="F42" s="20"/>
      <c r="G42" s="19">
        <v>314430</v>
      </c>
      <c r="H42" s="21">
        <v>39430</v>
      </c>
      <c r="I42" s="19">
        <v>24180</v>
      </c>
      <c r="J42" s="19"/>
      <c r="K42" s="19"/>
      <c r="L42" s="40">
        <v>400</v>
      </c>
      <c r="M42" s="19"/>
      <c r="N42" s="22">
        <v>151775.11251828485</v>
      </c>
      <c r="O42" s="26"/>
      <c r="P42" s="24">
        <f t="shared" si="1"/>
        <v>1304345.1125182849</v>
      </c>
    </row>
    <row r="43" spans="1:16" ht="15" customHeight="1" x14ac:dyDescent="0.2">
      <c r="A43" s="16" t="s">
        <v>56</v>
      </c>
      <c r="B43" s="17">
        <v>1226740</v>
      </c>
      <c r="C43" s="18"/>
      <c r="D43" s="19">
        <v>14230</v>
      </c>
      <c r="E43" s="20">
        <f>354100+31900</f>
        <v>386000</v>
      </c>
      <c r="F43" s="20"/>
      <c r="G43" s="19">
        <v>186620</v>
      </c>
      <c r="H43" s="21">
        <v>21060</v>
      </c>
      <c r="I43" s="19">
        <v>120710</v>
      </c>
      <c r="J43" s="19"/>
      <c r="K43" s="19"/>
      <c r="L43" s="40">
        <v>1200</v>
      </c>
      <c r="M43" s="19"/>
      <c r="N43" s="22">
        <v>116774.64123406359</v>
      </c>
      <c r="O43" s="26"/>
      <c r="P43" s="24">
        <f t="shared" si="1"/>
        <v>2073334.6412340635</v>
      </c>
    </row>
    <row r="44" spans="1:16" ht="15" customHeight="1" x14ac:dyDescent="0.2">
      <c r="A44" s="16" t="s">
        <v>57</v>
      </c>
      <c r="B44" s="17">
        <v>1590520</v>
      </c>
      <c r="C44" s="18"/>
      <c r="D44" s="19"/>
      <c r="E44" s="20"/>
      <c r="F44" s="20"/>
      <c r="G44" s="19">
        <v>523570</v>
      </c>
      <c r="H44" s="21">
        <v>20200</v>
      </c>
      <c r="I44" s="19">
        <v>20440</v>
      </c>
      <c r="J44" s="19">
        <v>2960</v>
      </c>
      <c r="K44" s="19"/>
      <c r="L44" s="40">
        <v>0</v>
      </c>
      <c r="M44" s="19"/>
      <c r="N44" s="22">
        <v>152654.31112019619</v>
      </c>
      <c r="O44" s="26"/>
      <c r="P44" s="24">
        <f t="shared" si="1"/>
        <v>2310344.3111201962</v>
      </c>
    </row>
    <row r="45" spans="1:16" ht="15" customHeight="1" x14ac:dyDescent="0.2">
      <c r="A45" s="16" t="s">
        <v>58</v>
      </c>
      <c r="B45" s="17">
        <v>1746190</v>
      </c>
      <c r="C45" s="18"/>
      <c r="D45" s="19"/>
      <c r="E45" s="20">
        <v>206210</v>
      </c>
      <c r="F45" s="20"/>
      <c r="G45" s="19"/>
      <c r="H45" s="21"/>
      <c r="I45" s="19">
        <v>27820</v>
      </c>
      <c r="J45" s="19"/>
      <c r="K45" s="19">
        <v>10</v>
      </c>
      <c r="L45" s="40">
        <v>1100</v>
      </c>
      <c r="M45" s="19"/>
      <c r="N45" s="22">
        <v>224823.44133188453</v>
      </c>
      <c r="O45" s="26"/>
      <c r="P45" s="24">
        <f t="shared" si="1"/>
        <v>2206153.4413318844</v>
      </c>
    </row>
    <row r="46" spans="1:16" ht="15.75" customHeight="1" x14ac:dyDescent="0.2">
      <c r="A46" s="16" t="s">
        <v>59</v>
      </c>
      <c r="B46" s="17">
        <v>1847000</v>
      </c>
      <c r="C46" s="18"/>
      <c r="D46" s="19">
        <v>52450</v>
      </c>
      <c r="E46" s="20">
        <v>1487860</v>
      </c>
      <c r="F46" s="20"/>
      <c r="G46" s="19"/>
      <c r="H46" s="21">
        <v>46350</v>
      </c>
      <c r="I46" s="19">
        <v>75090</v>
      </c>
      <c r="J46" s="19"/>
      <c r="K46" s="19"/>
      <c r="L46" s="40">
        <v>850</v>
      </c>
      <c r="M46" s="19"/>
      <c r="N46" s="22">
        <v>163853.43468341365</v>
      </c>
      <c r="O46" s="26"/>
      <c r="P46" s="24">
        <f t="shared" si="1"/>
        <v>3673453.4346834137</v>
      </c>
    </row>
    <row r="47" spans="1:16" ht="15" customHeight="1" x14ac:dyDescent="0.2">
      <c r="A47" s="16" t="s">
        <v>60</v>
      </c>
      <c r="B47" s="17">
        <v>1713560</v>
      </c>
      <c r="C47" s="18"/>
      <c r="D47" s="19"/>
      <c r="E47" s="20">
        <v>385740</v>
      </c>
      <c r="F47" s="20"/>
      <c r="G47" s="19"/>
      <c r="H47" s="21">
        <v>14530</v>
      </c>
      <c r="I47" s="19">
        <v>176690</v>
      </c>
      <c r="J47" s="19"/>
      <c r="K47" s="19"/>
      <c r="L47" s="40">
        <v>500</v>
      </c>
      <c r="M47" s="19"/>
      <c r="N47" s="22">
        <v>222021.77318326512</v>
      </c>
      <c r="O47" s="26"/>
      <c r="P47" s="24">
        <f t="shared" si="1"/>
        <v>2513041.7731832652</v>
      </c>
    </row>
    <row r="48" spans="1:16" ht="15" customHeight="1" x14ac:dyDescent="0.2">
      <c r="A48" s="16" t="s">
        <v>61</v>
      </c>
      <c r="B48" s="17">
        <v>984280</v>
      </c>
      <c r="C48" s="18"/>
      <c r="D48" s="19"/>
      <c r="E48" s="20"/>
      <c r="F48" s="20"/>
      <c r="G48" s="19"/>
      <c r="H48" s="21">
        <v>231390</v>
      </c>
      <c r="I48" s="19"/>
      <c r="J48" s="19"/>
      <c r="K48" s="19"/>
      <c r="L48" s="40">
        <v>0</v>
      </c>
      <c r="M48" s="19"/>
      <c r="N48" s="22">
        <v>135949.82775636195</v>
      </c>
      <c r="O48" s="26"/>
      <c r="P48" s="24">
        <f t="shared" si="1"/>
        <v>1351619.827756362</v>
      </c>
    </row>
    <row r="49" spans="1:18" ht="14.25" customHeight="1" x14ac:dyDescent="0.2">
      <c r="A49" s="27" t="s">
        <v>62</v>
      </c>
      <c r="B49" s="17">
        <v>2202320</v>
      </c>
      <c r="C49" s="18"/>
      <c r="D49" s="19"/>
      <c r="E49" s="20"/>
      <c r="F49" s="20"/>
      <c r="G49" s="19">
        <v>77480</v>
      </c>
      <c r="H49" s="21">
        <v>397360</v>
      </c>
      <c r="I49" s="19"/>
      <c r="J49" s="19"/>
      <c r="K49" s="19"/>
      <c r="L49" s="40">
        <v>1350</v>
      </c>
      <c r="M49" s="19"/>
      <c r="N49" s="22">
        <v>222724.53042630694</v>
      </c>
      <c r="O49" s="26"/>
      <c r="P49" s="24">
        <f>SUM(B49:N49)</f>
        <v>2901234.5304263071</v>
      </c>
    </row>
    <row r="50" spans="1:18" ht="17.25" customHeight="1" x14ac:dyDescent="0.2">
      <c r="A50" s="16" t="s">
        <v>63</v>
      </c>
      <c r="B50" s="17">
        <v>1217460</v>
      </c>
      <c r="C50" s="18"/>
      <c r="D50" s="19"/>
      <c r="E50" s="20"/>
      <c r="F50" s="20"/>
      <c r="G50" s="19"/>
      <c r="H50" s="21">
        <v>60230</v>
      </c>
      <c r="I50" s="19">
        <v>27410</v>
      </c>
      <c r="J50" s="19"/>
      <c r="K50" s="19"/>
      <c r="L50" s="40">
        <v>1200</v>
      </c>
      <c r="M50" s="19"/>
      <c r="N50" s="22">
        <v>143938.78673523958</v>
      </c>
      <c r="O50" s="26"/>
      <c r="P50" s="24">
        <f t="shared" si="1"/>
        <v>1450238.7867352397</v>
      </c>
    </row>
    <row r="51" spans="1:18" ht="15" customHeight="1" x14ac:dyDescent="0.2">
      <c r="A51" s="16" t="s">
        <v>64</v>
      </c>
      <c r="B51" s="17">
        <v>4039400</v>
      </c>
      <c r="C51" s="18"/>
      <c r="D51" s="19"/>
      <c r="E51" s="20">
        <f>1224640+250770</f>
        <v>1475410</v>
      </c>
      <c r="F51" s="20"/>
      <c r="G51" s="19">
        <v>324260</v>
      </c>
      <c r="H51" s="21">
        <v>34990</v>
      </c>
      <c r="I51" s="19">
        <v>36450</v>
      </c>
      <c r="J51" s="19"/>
      <c r="K51" s="19">
        <v>164240</v>
      </c>
      <c r="L51" s="40">
        <v>120</v>
      </c>
      <c r="M51" s="19"/>
      <c r="N51" s="22">
        <v>371444.91869101615</v>
      </c>
      <c r="O51" s="26"/>
      <c r="P51" s="24">
        <f t="shared" si="1"/>
        <v>6446314.9186910158</v>
      </c>
    </row>
    <row r="52" spans="1:18" ht="15" customHeight="1" x14ac:dyDescent="0.2">
      <c r="A52" s="16" t="s">
        <v>65</v>
      </c>
      <c r="B52" s="17">
        <v>832030</v>
      </c>
      <c r="C52" s="18"/>
      <c r="D52" s="19"/>
      <c r="E52" s="20"/>
      <c r="F52" s="20"/>
      <c r="G52" s="19">
        <v>268510</v>
      </c>
      <c r="H52" s="21"/>
      <c r="I52" s="19">
        <v>13630</v>
      </c>
      <c r="J52" s="19"/>
      <c r="K52" s="19"/>
      <c r="L52" s="40">
        <v>1200</v>
      </c>
      <c r="M52" s="19"/>
      <c r="N52" s="22">
        <v>127076.6046791111</v>
      </c>
      <c r="O52" s="26"/>
      <c r="P52" s="24">
        <f t="shared" si="1"/>
        <v>1242446.6046791112</v>
      </c>
    </row>
    <row r="53" spans="1:18" ht="15" customHeight="1" x14ac:dyDescent="0.2">
      <c r="A53" s="16" t="s">
        <v>66</v>
      </c>
      <c r="B53" s="17">
        <v>61000</v>
      </c>
      <c r="C53" s="18"/>
      <c r="D53" s="19">
        <v>148830</v>
      </c>
      <c r="E53" s="20">
        <f>681020+7240</f>
        <v>688260</v>
      </c>
      <c r="F53" s="20"/>
      <c r="G53" s="19"/>
      <c r="H53" s="21">
        <v>970</v>
      </c>
      <c r="I53" s="19">
        <v>5160</v>
      </c>
      <c r="J53" s="19"/>
      <c r="K53" s="19"/>
      <c r="L53" s="40">
        <v>0</v>
      </c>
      <c r="M53" s="19"/>
      <c r="N53" s="22">
        <v>18187.481935993532</v>
      </c>
      <c r="O53" s="26"/>
      <c r="P53" s="24">
        <f t="shared" si="1"/>
        <v>922407.48193599354</v>
      </c>
    </row>
    <row r="54" spans="1:18" ht="15" customHeight="1" x14ac:dyDescent="0.2">
      <c r="A54" s="16" t="s">
        <v>67</v>
      </c>
      <c r="B54" s="17">
        <v>4155950</v>
      </c>
      <c r="C54" s="18"/>
      <c r="D54" s="19"/>
      <c r="E54" s="20"/>
      <c r="F54" s="20"/>
      <c r="G54" s="19">
        <v>653100</v>
      </c>
      <c r="H54" s="21">
        <v>10600</v>
      </c>
      <c r="I54" s="19">
        <v>215720</v>
      </c>
      <c r="J54" s="19"/>
      <c r="K54" s="19"/>
      <c r="L54" s="40">
        <v>90</v>
      </c>
      <c r="M54" s="19"/>
      <c r="N54" s="22">
        <v>276098.65071354649</v>
      </c>
      <c r="O54" s="26"/>
      <c r="P54" s="24">
        <f t="shared" si="1"/>
        <v>5311558.6507135462</v>
      </c>
    </row>
    <row r="55" spans="1:18" ht="15" customHeight="1" x14ac:dyDescent="0.2">
      <c r="A55" s="16" t="s">
        <v>68</v>
      </c>
      <c r="B55" s="17">
        <v>341570</v>
      </c>
      <c r="C55" s="18"/>
      <c r="D55" s="19"/>
      <c r="E55" s="20"/>
      <c r="F55" s="20"/>
      <c r="G55" s="19">
        <v>1083460</v>
      </c>
      <c r="H55" s="21">
        <v>42370</v>
      </c>
      <c r="I55" s="19"/>
      <c r="J55" s="19"/>
      <c r="K55" s="19"/>
      <c r="L55" s="40">
        <v>0</v>
      </c>
      <c r="M55" s="19"/>
      <c r="N55" s="22">
        <v>119905.92131279007</v>
      </c>
      <c r="O55" s="26"/>
      <c r="P55" s="24">
        <f t="shared" si="1"/>
        <v>1587305.9213127901</v>
      </c>
    </row>
    <row r="56" spans="1:18" ht="15" customHeight="1" x14ac:dyDescent="0.2">
      <c r="A56" s="16" t="s">
        <v>69</v>
      </c>
      <c r="B56" s="17">
        <v>354270</v>
      </c>
      <c r="C56" s="18"/>
      <c r="D56" s="19"/>
      <c r="E56" s="20"/>
      <c r="F56" s="20"/>
      <c r="G56" s="19"/>
      <c r="H56" s="21"/>
      <c r="I56" s="19"/>
      <c r="J56" s="19"/>
      <c r="K56" s="19"/>
      <c r="L56" s="40">
        <v>0</v>
      </c>
      <c r="M56" s="19"/>
      <c r="N56" s="22">
        <v>35207.247708591683</v>
      </c>
      <c r="O56" s="26"/>
      <c r="P56" s="24">
        <f t="shared" si="1"/>
        <v>389477.24770859169</v>
      </c>
    </row>
    <row r="57" spans="1:18" ht="25.5" customHeight="1" x14ac:dyDescent="0.2">
      <c r="A57" s="16" t="s">
        <v>70</v>
      </c>
      <c r="B57" s="17">
        <v>1076310</v>
      </c>
      <c r="C57" s="18"/>
      <c r="D57" s="19"/>
      <c r="E57" s="20"/>
      <c r="F57" s="20"/>
      <c r="G57" s="19"/>
      <c r="H57" s="21">
        <v>546010</v>
      </c>
      <c r="I57" s="19">
        <v>5820</v>
      </c>
      <c r="J57" s="19"/>
      <c r="K57" s="19">
        <v>58030</v>
      </c>
      <c r="L57" s="40">
        <v>1500</v>
      </c>
      <c r="M57" s="19"/>
      <c r="N57" s="22">
        <v>49083.963929692567</v>
      </c>
      <c r="O57" s="26"/>
      <c r="P57" s="24">
        <f t="shared" si="1"/>
        <v>1736753.9639296925</v>
      </c>
    </row>
    <row r="58" spans="1:18" ht="19.5" customHeight="1" x14ac:dyDescent="0.2">
      <c r="A58" s="16" t="s">
        <v>71</v>
      </c>
      <c r="B58" s="17">
        <v>574500</v>
      </c>
      <c r="C58" s="18"/>
      <c r="D58" s="19">
        <v>247920</v>
      </c>
      <c r="E58" s="20">
        <v>1558320</v>
      </c>
      <c r="F58" s="20"/>
      <c r="G58" s="19">
        <v>83070</v>
      </c>
      <c r="H58" s="21"/>
      <c r="I58" s="19">
        <v>18100</v>
      </c>
      <c r="J58" s="19"/>
      <c r="K58" s="19"/>
      <c r="L58" s="40">
        <v>0</v>
      </c>
      <c r="M58" s="19"/>
      <c r="N58" s="22">
        <v>40574.556654774096</v>
      </c>
      <c r="O58" s="26"/>
      <c r="P58" s="24">
        <f t="shared" si="1"/>
        <v>2522484.5566547741</v>
      </c>
    </row>
    <row r="59" spans="1:18" ht="17.25" customHeight="1" x14ac:dyDescent="0.2">
      <c r="A59" s="16" t="s">
        <v>72</v>
      </c>
      <c r="B59" s="17">
        <v>1910350</v>
      </c>
      <c r="C59" s="18"/>
      <c r="D59" s="19"/>
      <c r="E59" s="20"/>
      <c r="F59" s="20"/>
      <c r="G59" s="19"/>
      <c r="H59" s="21"/>
      <c r="I59" s="19"/>
      <c r="J59" s="19"/>
      <c r="K59" s="19"/>
      <c r="L59" s="40">
        <v>0</v>
      </c>
      <c r="M59" s="19"/>
      <c r="N59" s="22">
        <v>123059.97375444829</v>
      </c>
      <c r="O59" s="26"/>
      <c r="P59" s="24">
        <f t="shared" si="1"/>
        <v>2033409.9737544484</v>
      </c>
      <c r="R59" s="25"/>
    </row>
    <row r="60" spans="1:18" ht="28.5" customHeight="1" x14ac:dyDescent="0.2">
      <c r="A60" s="16" t="s">
        <v>73</v>
      </c>
      <c r="B60" s="17">
        <v>2238920</v>
      </c>
      <c r="C60" s="18"/>
      <c r="D60" s="19">
        <v>33390</v>
      </c>
      <c r="E60" s="20"/>
      <c r="F60" s="20"/>
      <c r="G60" s="19"/>
      <c r="H60" s="21"/>
      <c r="I60" s="19"/>
      <c r="J60" s="19"/>
      <c r="K60" s="19"/>
      <c r="L60" s="40">
        <v>0</v>
      </c>
      <c r="M60" s="19"/>
      <c r="N60" s="22">
        <v>129523.65418023817</v>
      </c>
      <c r="O60" s="26"/>
      <c r="P60" s="24">
        <f t="shared" si="1"/>
        <v>2401833.654180238</v>
      </c>
      <c r="R60" s="25"/>
    </row>
    <row r="61" spans="1:18" ht="12.75" customHeight="1" x14ac:dyDescent="0.2">
      <c r="A61" s="16" t="s">
        <v>74</v>
      </c>
      <c r="B61" s="17">
        <v>203700</v>
      </c>
      <c r="C61" s="26"/>
      <c r="D61" s="19"/>
      <c r="E61" s="20"/>
      <c r="F61" s="20"/>
      <c r="G61" s="19"/>
      <c r="H61" s="21"/>
      <c r="I61" s="19"/>
      <c r="J61" s="19"/>
      <c r="K61" s="19"/>
      <c r="L61" s="40">
        <v>0</v>
      </c>
      <c r="M61" s="19"/>
      <c r="N61" s="22">
        <v>0</v>
      </c>
      <c r="O61" s="26"/>
      <c r="P61" s="24">
        <f t="shared" si="1"/>
        <v>203700</v>
      </c>
      <c r="R61" s="25"/>
    </row>
    <row r="62" spans="1:18" ht="12.75" customHeight="1" x14ac:dyDescent="0.2">
      <c r="A62" s="16" t="s">
        <v>75</v>
      </c>
      <c r="B62" s="17">
        <v>265140</v>
      </c>
      <c r="C62" s="18"/>
      <c r="D62" s="19"/>
      <c r="E62" s="20"/>
      <c r="F62" s="20"/>
      <c r="G62" s="19"/>
      <c r="H62" s="21"/>
      <c r="I62" s="19"/>
      <c r="J62" s="19"/>
      <c r="K62" s="19"/>
      <c r="L62" s="40">
        <v>0</v>
      </c>
      <c r="M62" s="19"/>
      <c r="N62" s="22">
        <v>0</v>
      </c>
      <c r="O62" s="26"/>
      <c r="P62" s="24">
        <f t="shared" si="1"/>
        <v>265140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40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1367850</v>
      </c>
      <c r="C64" s="18"/>
      <c r="D64" s="19"/>
      <c r="E64" s="20"/>
      <c r="F64" s="20"/>
      <c r="G64" s="19"/>
      <c r="H64" s="21">
        <v>16720</v>
      </c>
      <c r="I64" s="19"/>
      <c r="J64" s="19"/>
      <c r="K64" s="19"/>
      <c r="L64" s="40">
        <v>400</v>
      </c>
      <c r="M64" s="19"/>
      <c r="N64" s="22">
        <v>48580.97688396454</v>
      </c>
      <c r="O64" s="26"/>
      <c r="P64" s="24">
        <f t="shared" si="1"/>
        <v>1433550.9768839646</v>
      </c>
    </row>
    <row r="65" spans="1:16" ht="12.75" customHeight="1" x14ac:dyDescent="0.2">
      <c r="A65" s="16" t="s">
        <v>78</v>
      </c>
      <c r="B65" s="17">
        <v>651130</v>
      </c>
      <c r="C65" s="18"/>
      <c r="D65" s="19"/>
      <c r="E65" s="20"/>
      <c r="F65" s="20"/>
      <c r="G65" s="19">
        <v>422410</v>
      </c>
      <c r="H65" s="21">
        <v>114750</v>
      </c>
      <c r="I65" s="19"/>
      <c r="J65" s="19"/>
      <c r="K65" s="19"/>
      <c r="L65" s="40">
        <v>1000</v>
      </c>
      <c r="M65" s="19"/>
      <c r="N65" s="22">
        <v>109232.44851088233</v>
      </c>
      <c r="O65" s="26"/>
      <c r="P65" s="24">
        <f t="shared" si="1"/>
        <v>1298522.4485108824</v>
      </c>
    </row>
    <row r="66" spans="1:16" ht="20.25" customHeight="1" x14ac:dyDescent="0.2">
      <c r="A66" s="16" t="s">
        <v>79</v>
      </c>
      <c r="B66" s="17">
        <v>2788470</v>
      </c>
      <c r="C66" s="18"/>
      <c r="D66" s="19"/>
      <c r="E66" s="20"/>
      <c r="F66" s="20"/>
      <c r="G66" s="19">
        <v>338890</v>
      </c>
      <c r="H66" s="21">
        <v>63860</v>
      </c>
      <c r="I66" s="19"/>
      <c r="J66" s="19"/>
      <c r="K66" s="19"/>
      <c r="L66" s="40">
        <v>0</v>
      </c>
      <c r="M66" s="19"/>
      <c r="N66" s="22">
        <v>83614.170931659624</v>
      </c>
      <c r="O66" s="26"/>
      <c r="P66" s="24">
        <f t="shared" si="1"/>
        <v>3274834.1709316596</v>
      </c>
    </row>
    <row r="67" spans="1:16" ht="15" customHeight="1" x14ac:dyDescent="0.2">
      <c r="A67" s="16" t="s">
        <v>80</v>
      </c>
      <c r="B67" s="17">
        <v>712170</v>
      </c>
      <c r="C67" s="18"/>
      <c r="D67" s="19"/>
      <c r="E67" s="20">
        <f>282620+43550</f>
        <v>326170</v>
      </c>
      <c r="F67" s="20"/>
      <c r="G67" s="19">
        <v>412950</v>
      </c>
      <c r="H67" s="21">
        <v>39870</v>
      </c>
      <c r="I67" s="19">
        <v>22500</v>
      </c>
      <c r="J67" s="19"/>
      <c r="K67" s="19"/>
      <c r="L67" s="40">
        <v>1450</v>
      </c>
      <c r="M67" s="19"/>
      <c r="N67" s="22">
        <v>120493.70720372132</v>
      </c>
      <c r="O67" s="26"/>
      <c r="P67" s="24">
        <f t="shared" si="1"/>
        <v>1635603.7072037214</v>
      </c>
    </row>
    <row r="68" spans="1:16" ht="15" customHeight="1" x14ac:dyDescent="0.2">
      <c r="A68" s="16" t="s">
        <v>81</v>
      </c>
      <c r="B68" s="17">
        <v>1811440</v>
      </c>
      <c r="C68" s="18"/>
      <c r="D68" s="19"/>
      <c r="E68" s="20"/>
      <c r="F68" s="20"/>
      <c r="G68" s="19">
        <v>405180</v>
      </c>
      <c r="H68" s="21">
        <v>107770</v>
      </c>
      <c r="I68" s="19">
        <v>97840</v>
      </c>
      <c r="J68" s="19"/>
      <c r="K68" s="19"/>
      <c r="L68" s="40">
        <v>70</v>
      </c>
      <c r="M68" s="19"/>
      <c r="N68" s="22">
        <v>277625.70122841396</v>
      </c>
      <c r="O68" s="26"/>
      <c r="P68" s="24">
        <f t="shared" si="1"/>
        <v>2699925.7012284137</v>
      </c>
    </row>
    <row r="69" spans="1:16" ht="15" customHeight="1" x14ac:dyDescent="0.2">
      <c r="A69" s="16" t="s">
        <v>82</v>
      </c>
      <c r="B69" s="17">
        <v>2159960</v>
      </c>
      <c r="C69" s="18">
        <v>1060840</v>
      </c>
      <c r="D69" s="19">
        <v>65100</v>
      </c>
      <c r="E69" s="20"/>
      <c r="F69" s="20"/>
      <c r="G69" s="19"/>
      <c r="H69" s="21">
        <v>720</v>
      </c>
      <c r="I69" s="19">
        <v>30440</v>
      </c>
      <c r="J69" s="19"/>
      <c r="K69" s="19"/>
      <c r="L69" s="40">
        <v>0</v>
      </c>
      <c r="M69" s="19"/>
      <c r="N69" s="22">
        <v>0</v>
      </c>
      <c r="O69" s="26"/>
      <c r="P69" s="24">
        <f t="shared" si="1"/>
        <v>3317060</v>
      </c>
    </row>
    <row r="70" spans="1:16" ht="34.5" customHeight="1" x14ac:dyDescent="0.2">
      <c r="A70" s="28" t="s">
        <v>83</v>
      </c>
      <c r="B70" s="29">
        <f>SUM(B4:B69)</f>
        <v>109781220</v>
      </c>
      <c r="C70" s="29">
        <f t="shared" ref="C70:L70" si="2">SUM(C4:C69)</f>
        <v>4538060</v>
      </c>
      <c r="D70" s="29">
        <f>SUM(D4:D69)</f>
        <v>1519270</v>
      </c>
      <c r="E70" s="30">
        <f t="shared" si="2"/>
        <v>12993740</v>
      </c>
      <c r="F70" s="30">
        <f t="shared" si="2"/>
        <v>1765920</v>
      </c>
      <c r="G70" s="31">
        <f>SUM(G4:G69)</f>
        <v>24242080</v>
      </c>
      <c r="H70" s="31">
        <f t="shared" si="2"/>
        <v>4322520</v>
      </c>
      <c r="I70" s="31">
        <f t="shared" si="2"/>
        <v>1812280</v>
      </c>
      <c r="J70" s="31">
        <f t="shared" si="2"/>
        <v>87300</v>
      </c>
      <c r="K70" s="31">
        <f t="shared" si="2"/>
        <v>687780</v>
      </c>
      <c r="L70" s="31">
        <f t="shared" si="2"/>
        <v>37960</v>
      </c>
      <c r="M70" s="32"/>
      <c r="N70" s="31">
        <f>SUM(N4:N69)</f>
        <v>9116459.9999999981</v>
      </c>
      <c r="O70" s="33"/>
      <c r="P70" s="34">
        <f>SUM(P4:P69)</f>
        <v>170904590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1B44-E28D-4EA0-9DD4-CE37C3A00280}">
  <sheetPr codeName="Sheet9"/>
  <dimension ref="A1:R72"/>
  <sheetViews>
    <sheetView workbookViewId="0">
      <pane xSplit="1" ySplit="3" topLeftCell="B57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18" ht="48" customHeight="1" x14ac:dyDescent="0.2">
      <c r="A1" s="59" t="s">
        <v>90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18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18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18" ht="15" customHeight="1" x14ac:dyDescent="0.2">
      <c r="A4" s="16" t="s">
        <v>17</v>
      </c>
      <c r="B4" s="17">
        <v>584140</v>
      </c>
      <c r="C4" s="18"/>
      <c r="D4" s="19"/>
      <c r="E4" s="20"/>
      <c r="F4" s="20"/>
      <c r="G4" s="19"/>
      <c r="H4" s="21"/>
      <c r="I4" s="19">
        <v>14190</v>
      </c>
      <c r="J4" s="19"/>
      <c r="K4" s="19"/>
      <c r="L4" s="22">
        <v>300</v>
      </c>
      <c r="M4" s="19"/>
      <c r="N4" s="22">
        <v>40935.527337458683</v>
      </c>
      <c r="O4" s="23"/>
      <c r="P4" s="24">
        <f t="shared" ref="P4:P35" si="0">SUM(B4:N4)</f>
        <v>639565.52733745868</v>
      </c>
      <c r="Q4" s="1">
        <v>1000</v>
      </c>
    </row>
    <row r="5" spans="1:18" ht="15" customHeight="1" x14ac:dyDescent="0.2">
      <c r="A5" s="16" t="s">
        <v>18</v>
      </c>
      <c r="B5" s="17">
        <v>571270</v>
      </c>
      <c r="C5" s="18"/>
      <c r="D5" s="19"/>
      <c r="E5" s="20">
        <v>688310</v>
      </c>
      <c r="F5" s="20"/>
      <c r="G5" s="19">
        <v>269930</v>
      </c>
      <c r="H5" s="21">
        <v>2820</v>
      </c>
      <c r="I5" s="19">
        <v>21820</v>
      </c>
      <c r="J5" s="19"/>
      <c r="K5" s="19"/>
      <c r="L5" s="22">
        <v>580</v>
      </c>
      <c r="M5" s="19"/>
      <c r="N5" s="22">
        <v>165674.01000285486</v>
      </c>
      <c r="O5" s="23"/>
      <c r="P5" s="24">
        <f t="shared" si="0"/>
        <v>1720404.0100028547</v>
      </c>
    </row>
    <row r="6" spans="1:18" ht="15" customHeight="1" x14ac:dyDescent="0.2">
      <c r="A6" s="16" t="s">
        <v>19</v>
      </c>
      <c r="B6" s="17">
        <v>1046090</v>
      </c>
      <c r="C6" s="18"/>
      <c r="D6" s="19"/>
      <c r="E6" s="20"/>
      <c r="F6" s="20"/>
      <c r="G6" s="19">
        <v>158840</v>
      </c>
      <c r="H6" s="21">
        <v>23290</v>
      </c>
      <c r="I6" s="19">
        <v>7990</v>
      </c>
      <c r="J6" s="19"/>
      <c r="K6" s="19"/>
      <c r="L6" s="22">
        <v>1000</v>
      </c>
      <c r="M6" s="19"/>
      <c r="N6" s="22">
        <v>155575.12203142516</v>
      </c>
      <c r="O6" s="23"/>
      <c r="P6" s="24">
        <f t="shared" si="0"/>
        <v>1392785.1220314251</v>
      </c>
    </row>
    <row r="7" spans="1:18" ht="25.5" customHeight="1" x14ac:dyDescent="0.2">
      <c r="A7" s="16" t="s">
        <v>20</v>
      </c>
      <c r="B7" s="17">
        <v>1326730</v>
      </c>
      <c r="C7" s="18"/>
      <c r="D7" s="19"/>
      <c r="E7" s="20"/>
      <c r="F7" s="20"/>
      <c r="G7" s="19">
        <v>243980</v>
      </c>
      <c r="H7" s="21">
        <v>16500</v>
      </c>
      <c r="I7" s="19"/>
      <c r="J7" s="19"/>
      <c r="K7" s="19"/>
      <c r="L7" s="22">
        <v>400</v>
      </c>
      <c r="M7" s="19"/>
      <c r="N7" s="22">
        <v>93480.628186136921</v>
      </c>
      <c r="O7" s="23"/>
      <c r="P7" s="24">
        <f t="shared" si="0"/>
        <v>1681090.6281861369</v>
      </c>
    </row>
    <row r="8" spans="1:18" ht="15" customHeight="1" x14ac:dyDescent="0.2">
      <c r="A8" s="16" t="s">
        <v>21</v>
      </c>
      <c r="B8" s="17">
        <v>183390</v>
      </c>
      <c r="C8" s="26"/>
      <c r="D8" s="19"/>
      <c r="E8" s="20"/>
      <c r="F8" s="20"/>
      <c r="G8" s="19"/>
      <c r="H8" s="21"/>
      <c r="I8" s="19"/>
      <c r="J8" s="19"/>
      <c r="K8" s="19"/>
      <c r="L8" s="22">
        <v>0</v>
      </c>
      <c r="M8" s="19"/>
      <c r="N8" s="22">
        <v>0</v>
      </c>
      <c r="O8" s="23"/>
      <c r="P8" s="24">
        <f t="shared" si="0"/>
        <v>183390</v>
      </c>
    </row>
    <row r="9" spans="1:18" ht="15" customHeight="1" x14ac:dyDescent="0.2">
      <c r="A9" s="16" t="s">
        <v>22</v>
      </c>
      <c r="B9" s="17">
        <v>11432450</v>
      </c>
      <c r="C9" s="18"/>
      <c r="D9" s="19"/>
      <c r="E9" s="20">
        <v>76780</v>
      </c>
      <c r="F9" s="20">
        <v>967740</v>
      </c>
      <c r="G9" s="19">
        <v>10267090</v>
      </c>
      <c r="H9" s="21">
        <v>16900</v>
      </c>
      <c r="I9" s="19">
        <v>342560</v>
      </c>
      <c r="J9" s="19">
        <v>14220</v>
      </c>
      <c r="K9" s="19"/>
      <c r="L9" s="22">
        <v>0</v>
      </c>
      <c r="M9" s="19"/>
      <c r="N9" s="22">
        <v>953768.17740035243</v>
      </c>
      <c r="O9" s="23"/>
      <c r="P9" s="24">
        <f t="shared" si="0"/>
        <v>24071508.177400351</v>
      </c>
    </row>
    <row r="10" spans="1:18" ht="15" customHeight="1" x14ac:dyDescent="0.2">
      <c r="A10" s="16" t="s">
        <v>23</v>
      </c>
      <c r="B10" s="17">
        <v>995840</v>
      </c>
      <c r="C10" s="18"/>
      <c r="D10" s="19"/>
      <c r="E10" s="20">
        <f>260640+1230</f>
        <v>261870</v>
      </c>
      <c r="F10" s="20">
        <v>176500</v>
      </c>
      <c r="G10" s="19">
        <v>281800</v>
      </c>
      <c r="H10" s="21">
        <v>26980</v>
      </c>
      <c r="I10" s="19">
        <v>2360</v>
      </c>
      <c r="J10" s="19"/>
      <c r="K10" s="19"/>
      <c r="L10" s="22">
        <v>400</v>
      </c>
      <c r="M10" s="19"/>
      <c r="N10" s="22">
        <v>99216.617106043894</v>
      </c>
      <c r="O10" s="23"/>
      <c r="P10" s="24">
        <f t="shared" si="0"/>
        <v>1844966.617106044</v>
      </c>
    </row>
    <row r="11" spans="1:18" ht="15" customHeight="1" x14ac:dyDescent="0.2">
      <c r="A11" s="16" t="s">
        <v>24</v>
      </c>
      <c r="B11" s="17">
        <v>373180</v>
      </c>
      <c r="C11" s="18"/>
      <c r="D11" s="19"/>
      <c r="E11" s="20">
        <f>845140+17130</f>
        <v>862270</v>
      </c>
      <c r="F11" s="20"/>
      <c r="G11" s="19"/>
      <c r="H11" s="21"/>
      <c r="I11" s="19"/>
      <c r="J11" s="19"/>
      <c r="K11" s="19"/>
      <c r="L11" s="22">
        <v>0</v>
      </c>
      <c r="M11" s="19"/>
      <c r="N11" s="22">
        <v>19391.485144529383</v>
      </c>
      <c r="O11" s="23"/>
      <c r="P11" s="24">
        <f t="shared" si="0"/>
        <v>1254841.4851445295</v>
      </c>
    </row>
    <row r="12" spans="1:18" ht="15" customHeight="1" x14ac:dyDescent="0.2">
      <c r="A12" s="16" t="s">
        <v>25</v>
      </c>
      <c r="B12" s="17">
        <v>734870</v>
      </c>
      <c r="C12" s="18">
        <f>820910-24030</f>
        <v>796880</v>
      </c>
      <c r="D12" s="19"/>
      <c r="E12" s="20"/>
      <c r="F12" s="20"/>
      <c r="G12" s="19"/>
      <c r="H12" s="21">
        <v>45320</v>
      </c>
      <c r="I12" s="19">
        <v>47580</v>
      </c>
      <c r="J12" s="19"/>
      <c r="K12" s="19"/>
      <c r="L12" s="22">
        <v>540</v>
      </c>
      <c r="M12" s="19"/>
      <c r="N12" s="22">
        <v>87985.444171952404</v>
      </c>
      <c r="O12" s="23"/>
      <c r="P12" s="24">
        <f t="shared" si="0"/>
        <v>1713175.4441719523</v>
      </c>
    </row>
    <row r="13" spans="1:18" ht="24" customHeight="1" x14ac:dyDescent="0.2">
      <c r="A13" s="16" t="s">
        <v>26</v>
      </c>
      <c r="B13" s="17">
        <v>1892300</v>
      </c>
      <c r="C13" s="18"/>
      <c r="D13" s="19"/>
      <c r="E13" s="20"/>
      <c r="F13" s="20"/>
      <c r="G13" s="19">
        <v>543480</v>
      </c>
      <c r="H13" s="21"/>
      <c r="I13" s="19">
        <v>6660</v>
      </c>
      <c r="J13" s="19"/>
      <c r="K13" s="19"/>
      <c r="L13" s="22">
        <v>300</v>
      </c>
      <c r="M13" s="19"/>
      <c r="N13" s="22">
        <v>225025.53373605109</v>
      </c>
      <c r="O13" s="23"/>
      <c r="P13" s="24">
        <f t="shared" si="0"/>
        <v>2667765.5337360511</v>
      </c>
    </row>
    <row r="14" spans="1:18" ht="22.5" customHeight="1" x14ac:dyDescent="0.2">
      <c r="A14" s="16" t="s">
        <v>27</v>
      </c>
      <c r="B14" s="17">
        <v>1847050</v>
      </c>
      <c r="C14" s="18"/>
      <c r="D14" s="19"/>
      <c r="E14" s="20"/>
      <c r="F14" s="20"/>
      <c r="G14" s="19"/>
      <c r="H14" s="21"/>
      <c r="I14" s="19">
        <v>5520</v>
      </c>
      <c r="J14" s="19"/>
      <c r="K14" s="19"/>
      <c r="L14" s="22">
        <v>300</v>
      </c>
      <c r="M14" s="19"/>
      <c r="N14" s="22">
        <v>27620.25735356447</v>
      </c>
      <c r="O14" s="23"/>
      <c r="P14" s="24">
        <f t="shared" si="0"/>
        <v>1880490.2573535645</v>
      </c>
    </row>
    <row r="15" spans="1:18" ht="21" customHeight="1" x14ac:dyDescent="0.2">
      <c r="A15" s="16" t="s">
        <v>28</v>
      </c>
      <c r="B15" s="17">
        <v>3455610</v>
      </c>
      <c r="C15" s="18">
        <v>289500</v>
      </c>
      <c r="D15" s="19">
        <v>207340</v>
      </c>
      <c r="E15" s="20"/>
      <c r="F15" s="20"/>
      <c r="G15" s="19">
        <v>144850</v>
      </c>
      <c r="H15" s="21"/>
      <c r="I15" s="19">
        <v>38090</v>
      </c>
      <c r="J15" s="19"/>
      <c r="K15" s="19"/>
      <c r="L15" s="22">
        <v>1000</v>
      </c>
      <c r="M15" s="19"/>
      <c r="N15" s="22">
        <v>159615.732066147</v>
      </c>
      <c r="O15" s="23"/>
      <c r="P15" s="24">
        <f t="shared" si="0"/>
        <v>4296005.732066147</v>
      </c>
    </row>
    <row r="16" spans="1:18" ht="30" customHeight="1" x14ac:dyDescent="0.2">
      <c r="A16" s="16" t="s">
        <v>29</v>
      </c>
      <c r="B16" s="17">
        <v>2376380</v>
      </c>
      <c r="C16" s="18"/>
      <c r="D16" s="19"/>
      <c r="E16" s="20"/>
      <c r="F16" s="20"/>
      <c r="G16" s="19"/>
      <c r="H16" s="21"/>
      <c r="I16" s="19"/>
      <c r="J16" s="19"/>
      <c r="K16" s="19"/>
      <c r="L16" s="22">
        <v>700</v>
      </c>
      <c r="M16" s="19"/>
      <c r="N16" s="22">
        <v>217704.69726434053</v>
      </c>
      <c r="O16" s="23"/>
      <c r="P16" s="24">
        <f t="shared" si="0"/>
        <v>2594784.6972643407</v>
      </c>
      <c r="R16" s="25"/>
    </row>
    <row r="17" spans="1:16" ht="15" customHeight="1" x14ac:dyDescent="0.2">
      <c r="A17" s="16" t="s">
        <v>30</v>
      </c>
      <c r="B17" s="17">
        <v>641190</v>
      </c>
      <c r="C17" s="18"/>
      <c r="D17" s="19"/>
      <c r="E17" s="20"/>
      <c r="F17" s="20"/>
      <c r="G17" s="19"/>
      <c r="H17" s="21">
        <v>53950</v>
      </c>
      <c r="I17" s="19">
        <v>510</v>
      </c>
      <c r="J17" s="19"/>
      <c r="K17" s="19">
        <v>121820</v>
      </c>
      <c r="L17" s="22">
        <v>0</v>
      </c>
      <c r="M17" s="19"/>
      <c r="N17" s="22">
        <v>22891.130737654177</v>
      </c>
      <c r="O17" s="23"/>
      <c r="P17" s="24">
        <f t="shared" si="0"/>
        <v>840361.13073765417</v>
      </c>
    </row>
    <row r="18" spans="1:16" ht="15" customHeight="1" x14ac:dyDescent="0.2">
      <c r="A18" s="16" t="s">
        <v>31</v>
      </c>
      <c r="B18" s="17">
        <v>1157470</v>
      </c>
      <c r="C18" s="18"/>
      <c r="D18" s="19"/>
      <c r="E18" s="20"/>
      <c r="F18" s="20"/>
      <c r="G18" s="19"/>
      <c r="H18" s="21">
        <v>29230</v>
      </c>
      <c r="I18" s="19">
        <v>16380</v>
      </c>
      <c r="J18" s="19"/>
      <c r="K18" s="19"/>
      <c r="L18" s="22">
        <v>0</v>
      </c>
      <c r="M18" s="19"/>
      <c r="N18" s="22">
        <v>7671.98</v>
      </c>
      <c r="O18" s="23"/>
      <c r="P18" s="24">
        <f t="shared" si="0"/>
        <v>1210751.98</v>
      </c>
    </row>
    <row r="19" spans="1:16" ht="15" customHeight="1" x14ac:dyDescent="0.2">
      <c r="A19" s="16" t="s">
        <v>32</v>
      </c>
      <c r="B19" s="17">
        <v>753750</v>
      </c>
      <c r="C19" s="18"/>
      <c r="D19" s="19"/>
      <c r="E19" s="20"/>
      <c r="F19" s="20"/>
      <c r="G19" s="19">
        <v>358170</v>
      </c>
      <c r="H19" s="21">
        <v>1600</v>
      </c>
      <c r="I19" s="19"/>
      <c r="J19" s="19"/>
      <c r="K19" s="19"/>
      <c r="L19" s="22">
        <v>0</v>
      </c>
      <c r="M19" s="19"/>
      <c r="N19" s="22">
        <v>63030.50722348367</v>
      </c>
      <c r="O19" s="23"/>
      <c r="P19" s="24">
        <f t="shared" si="0"/>
        <v>1176550.5072234836</v>
      </c>
    </row>
    <row r="20" spans="1:16" ht="15" customHeight="1" x14ac:dyDescent="0.2">
      <c r="A20" s="16" t="s">
        <v>33</v>
      </c>
      <c r="B20" s="17">
        <v>1695530</v>
      </c>
      <c r="C20" s="18"/>
      <c r="D20" s="19"/>
      <c r="E20" s="20"/>
      <c r="F20" s="20"/>
      <c r="G20" s="19">
        <v>879510</v>
      </c>
      <c r="H20" s="21">
        <v>51950</v>
      </c>
      <c r="I20" s="19"/>
      <c r="J20" s="19"/>
      <c r="K20" s="19"/>
      <c r="L20" s="22">
        <v>380</v>
      </c>
      <c r="M20" s="19"/>
      <c r="N20" s="22">
        <v>332308.73617763037</v>
      </c>
      <c r="O20" s="23"/>
      <c r="P20" s="24">
        <f t="shared" si="0"/>
        <v>2959678.7361776303</v>
      </c>
    </row>
    <row r="21" spans="1:16" ht="15" customHeight="1" x14ac:dyDescent="0.2">
      <c r="A21" s="16" t="s">
        <v>34</v>
      </c>
      <c r="B21" s="17">
        <v>484740</v>
      </c>
      <c r="C21" s="18"/>
      <c r="D21" s="19"/>
      <c r="E21" s="20">
        <v>325160</v>
      </c>
      <c r="F21" s="20"/>
      <c r="G21" s="19"/>
      <c r="H21" s="21"/>
      <c r="I21" s="19"/>
      <c r="J21" s="19"/>
      <c r="K21" s="19"/>
      <c r="L21" s="22">
        <v>0</v>
      </c>
      <c r="M21" s="19"/>
      <c r="N21" s="22">
        <v>17562.361421547361</v>
      </c>
      <c r="O21" s="23"/>
      <c r="P21" s="24">
        <f t="shared" si="0"/>
        <v>827462.36142154736</v>
      </c>
    </row>
    <row r="22" spans="1:16" ht="20.25" customHeight="1" x14ac:dyDescent="0.2">
      <c r="A22" s="16" t="s">
        <v>35</v>
      </c>
      <c r="B22" s="17">
        <v>1477060</v>
      </c>
      <c r="C22" s="18">
        <f>681410+24030</f>
        <v>705440</v>
      </c>
      <c r="D22" s="19"/>
      <c r="E22" s="20"/>
      <c r="F22" s="20"/>
      <c r="G22" s="19"/>
      <c r="H22" s="21">
        <v>402250</v>
      </c>
      <c r="I22" s="19"/>
      <c r="J22" s="19"/>
      <c r="K22" s="19"/>
      <c r="L22" s="22">
        <v>0</v>
      </c>
      <c r="M22" s="19"/>
      <c r="N22" s="22">
        <v>0</v>
      </c>
      <c r="O22" s="23"/>
      <c r="P22" s="24">
        <f t="shared" si="0"/>
        <v>2584750</v>
      </c>
    </row>
    <row r="23" spans="1:16" ht="15" customHeight="1" x14ac:dyDescent="0.2">
      <c r="A23" s="16" t="s">
        <v>36</v>
      </c>
      <c r="B23" s="17">
        <v>1227730</v>
      </c>
      <c r="C23" s="18"/>
      <c r="D23" s="19"/>
      <c r="E23" s="20"/>
      <c r="F23" s="20"/>
      <c r="G23" s="19"/>
      <c r="H23" s="21"/>
      <c r="I23" s="19"/>
      <c r="J23" s="19"/>
      <c r="K23" s="19"/>
      <c r="L23" s="22">
        <v>700</v>
      </c>
      <c r="M23" s="19"/>
      <c r="N23" s="22">
        <v>72708.516402475216</v>
      </c>
      <c r="O23" s="23"/>
      <c r="P23" s="24">
        <f t="shared" si="0"/>
        <v>1301138.5164024753</v>
      </c>
    </row>
    <row r="24" spans="1:16" ht="25.5" customHeight="1" x14ac:dyDescent="0.2">
      <c r="A24" s="16" t="s">
        <v>37</v>
      </c>
      <c r="B24" s="17">
        <v>991140</v>
      </c>
      <c r="C24" s="18"/>
      <c r="D24" s="19">
        <v>55340</v>
      </c>
      <c r="E24" s="20">
        <v>100860</v>
      </c>
      <c r="F24" s="20"/>
      <c r="G24" s="19">
        <v>207690</v>
      </c>
      <c r="H24" s="21">
        <v>29800</v>
      </c>
      <c r="I24" s="19">
        <v>7400</v>
      </c>
      <c r="J24" s="19"/>
      <c r="K24" s="19"/>
      <c r="L24" s="22">
        <v>460</v>
      </c>
      <c r="M24" s="19"/>
      <c r="N24" s="22">
        <v>123906.82616196672</v>
      </c>
      <c r="O24" s="23"/>
      <c r="P24" s="24">
        <f t="shared" si="0"/>
        <v>1516596.8261619667</v>
      </c>
    </row>
    <row r="25" spans="1:16" ht="15" customHeight="1" x14ac:dyDescent="0.2">
      <c r="A25" s="27" t="s">
        <v>38</v>
      </c>
      <c r="B25" s="17">
        <v>1330440</v>
      </c>
      <c r="C25" s="18"/>
      <c r="D25" s="19"/>
      <c r="E25" s="20"/>
      <c r="F25" s="20"/>
      <c r="G25" s="19"/>
      <c r="H25" s="21"/>
      <c r="I25" s="19">
        <v>4540</v>
      </c>
      <c r="J25" s="19"/>
      <c r="K25" s="19"/>
      <c r="L25" s="22">
        <v>100</v>
      </c>
      <c r="M25" s="19"/>
      <c r="N25" s="22">
        <v>78108.84499638468</v>
      </c>
      <c r="O25" s="23"/>
      <c r="P25" s="24">
        <f t="shared" si="0"/>
        <v>1413188.8449963846</v>
      </c>
    </row>
    <row r="26" spans="1:16" ht="15" customHeight="1" x14ac:dyDescent="0.2">
      <c r="A26" s="16" t="s">
        <v>39</v>
      </c>
      <c r="B26" s="17">
        <v>1645530</v>
      </c>
      <c r="C26" s="18"/>
      <c r="D26" s="19"/>
      <c r="E26" s="20"/>
      <c r="F26" s="20"/>
      <c r="G26" s="19"/>
      <c r="H26" s="21"/>
      <c r="I26" s="19">
        <v>13570</v>
      </c>
      <c r="J26" s="19"/>
      <c r="K26" s="19"/>
      <c r="L26" s="22">
        <v>480</v>
      </c>
      <c r="M26" s="19"/>
      <c r="N26" s="22">
        <v>98340.762192248352</v>
      </c>
      <c r="O26" s="23"/>
      <c r="P26" s="24">
        <f t="shared" si="0"/>
        <v>1757920.7621922484</v>
      </c>
    </row>
    <row r="27" spans="1:16" ht="15" customHeight="1" x14ac:dyDescent="0.2">
      <c r="A27" s="16" t="s">
        <v>40</v>
      </c>
      <c r="B27" s="17">
        <v>1061290</v>
      </c>
      <c r="C27" s="18"/>
      <c r="D27" s="19"/>
      <c r="E27" s="20"/>
      <c r="F27" s="20"/>
      <c r="G27" s="19"/>
      <c r="H27" s="21"/>
      <c r="I27" s="19"/>
      <c r="J27" s="19"/>
      <c r="K27" s="19">
        <v>129990</v>
      </c>
      <c r="L27" s="22">
        <v>300</v>
      </c>
      <c r="M27" s="19"/>
      <c r="N27" s="22">
        <v>27862.35541593004</v>
      </c>
      <c r="O27" s="23"/>
      <c r="P27" s="24">
        <f t="shared" si="0"/>
        <v>1219442.35541593</v>
      </c>
    </row>
    <row r="28" spans="1:16" ht="15" customHeight="1" x14ac:dyDescent="0.2">
      <c r="A28" s="16" t="s">
        <v>41</v>
      </c>
      <c r="B28" s="17">
        <v>1682220</v>
      </c>
      <c r="C28" s="18"/>
      <c r="D28" s="19"/>
      <c r="E28" s="20"/>
      <c r="F28" s="20"/>
      <c r="G28" s="19">
        <v>410150</v>
      </c>
      <c r="H28" s="21">
        <v>8980</v>
      </c>
      <c r="I28" s="19">
        <v>18530</v>
      </c>
      <c r="J28" s="19"/>
      <c r="K28" s="19"/>
      <c r="L28" s="22">
        <v>200</v>
      </c>
      <c r="M28" s="19"/>
      <c r="N28" s="22">
        <v>9647.8031775934214</v>
      </c>
      <c r="O28" s="23"/>
      <c r="P28" s="24">
        <f t="shared" si="0"/>
        <v>2129727.8031775933</v>
      </c>
    </row>
    <row r="29" spans="1:16" ht="15" customHeight="1" x14ac:dyDescent="0.2">
      <c r="A29" s="16" t="s">
        <v>42</v>
      </c>
      <c r="B29" s="17">
        <v>620410</v>
      </c>
      <c r="C29" s="18"/>
      <c r="D29" s="19"/>
      <c r="E29" s="20"/>
      <c r="F29" s="20"/>
      <c r="G29" s="19"/>
      <c r="H29" s="21">
        <v>12540</v>
      </c>
      <c r="I29" s="19">
        <v>1210</v>
      </c>
      <c r="J29" s="19"/>
      <c r="K29" s="19"/>
      <c r="L29" s="22">
        <v>430</v>
      </c>
      <c r="M29" s="19"/>
      <c r="N29" s="22">
        <v>36272.14449315091</v>
      </c>
      <c r="O29" s="23"/>
      <c r="P29" s="24">
        <f t="shared" si="0"/>
        <v>670862.14449315087</v>
      </c>
    </row>
    <row r="30" spans="1:16" ht="15" customHeight="1" x14ac:dyDescent="0.2">
      <c r="A30" s="16" t="s">
        <v>43</v>
      </c>
      <c r="B30" s="17">
        <v>1271860</v>
      </c>
      <c r="C30" s="18"/>
      <c r="D30" s="19"/>
      <c r="E30" s="20">
        <f>876170+13570</f>
        <v>889740</v>
      </c>
      <c r="F30" s="20"/>
      <c r="G30" s="19">
        <v>284600</v>
      </c>
      <c r="H30" s="21">
        <v>35280</v>
      </c>
      <c r="I30" s="19">
        <v>34660</v>
      </c>
      <c r="J30" s="19"/>
      <c r="K30" s="19"/>
      <c r="L30" s="22">
        <v>460</v>
      </c>
      <c r="M30" s="19"/>
      <c r="N30" s="22">
        <v>202884.94985279517</v>
      </c>
      <c r="O30" s="23"/>
      <c r="P30" s="24">
        <f t="shared" si="0"/>
        <v>2719484.9498527953</v>
      </c>
    </row>
    <row r="31" spans="1:16" ht="25.5" customHeight="1" x14ac:dyDescent="0.2">
      <c r="A31" s="16" t="s">
        <v>44</v>
      </c>
      <c r="B31" s="17">
        <v>663270</v>
      </c>
      <c r="C31" s="18"/>
      <c r="D31" s="19"/>
      <c r="E31" s="20">
        <f>1323050+16590</f>
        <v>1339640</v>
      </c>
      <c r="F31" s="20"/>
      <c r="G31" s="19">
        <v>139210</v>
      </c>
      <c r="H31" s="21">
        <v>33380</v>
      </c>
      <c r="I31" s="19">
        <v>32220</v>
      </c>
      <c r="J31" s="19">
        <v>3080</v>
      </c>
      <c r="K31" s="19"/>
      <c r="L31" s="22">
        <v>340</v>
      </c>
      <c r="M31" s="19"/>
      <c r="N31" s="22">
        <v>132606.8628165079</v>
      </c>
      <c r="O31" s="23"/>
      <c r="P31" s="24">
        <f t="shared" si="0"/>
        <v>2343746.8628165079</v>
      </c>
    </row>
    <row r="32" spans="1:16" ht="15" customHeight="1" x14ac:dyDescent="0.2">
      <c r="A32" s="16" t="s">
        <v>45</v>
      </c>
      <c r="B32" s="17">
        <v>3040370</v>
      </c>
      <c r="C32" s="18"/>
      <c r="D32" s="19">
        <v>35130</v>
      </c>
      <c r="E32" s="20"/>
      <c r="F32" s="20"/>
      <c r="G32" s="19"/>
      <c r="H32" s="21"/>
      <c r="I32" s="19">
        <v>16870</v>
      </c>
      <c r="J32" s="19"/>
      <c r="K32" s="19"/>
      <c r="L32" s="22">
        <v>300</v>
      </c>
      <c r="M32" s="19"/>
      <c r="N32" s="22">
        <v>188517.94394828324</v>
      </c>
      <c r="O32" s="23"/>
      <c r="P32" s="24">
        <f t="shared" si="0"/>
        <v>3281187.9439482833</v>
      </c>
    </row>
    <row r="33" spans="1:16" ht="15" customHeight="1" x14ac:dyDescent="0.2">
      <c r="A33" s="16" t="s">
        <v>46</v>
      </c>
      <c r="B33" s="17">
        <v>516270</v>
      </c>
      <c r="C33" s="18"/>
      <c r="D33" s="19"/>
      <c r="E33" s="20">
        <f>830900+19920</f>
        <v>850820</v>
      </c>
      <c r="F33" s="20"/>
      <c r="G33" s="19"/>
      <c r="H33" s="21">
        <v>360</v>
      </c>
      <c r="I33" s="19"/>
      <c r="J33" s="19"/>
      <c r="K33" s="19"/>
      <c r="L33" s="22">
        <v>0</v>
      </c>
      <c r="M33" s="19"/>
      <c r="N33" s="22">
        <v>31201.605831991183</v>
      </c>
      <c r="O33" s="23"/>
      <c r="P33" s="24">
        <f t="shared" si="0"/>
        <v>1398651.6058319912</v>
      </c>
    </row>
    <row r="34" spans="1:16" ht="15" customHeight="1" x14ac:dyDescent="0.2">
      <c r="A34" s="16" t="s">
        <v>47</v>
      </c>
      <c r="B34" s="17">
        <v>1598960</v>
      </c>
      <c r="C34" s="18"/>
      <c r="D34" s="19">
        <v>38480</v>
      </c>
      <c r="E34" s="20"/>
      <c r="F34" s="20"/>
      <c r="G34" s="19"/>
      <c r="H34" s="21">
        <v>145010</v>
      </c>
      <c r="I34" s="19">
        <v>10720</v>
      </c>
      <c r="J34" s="19"/>
      <c r="K34" s="19"/>
      <c r="L34" s="22">
        <v>0</v>
      </c>
      <c r="M34" s="19"/>
      <c r="N34" s="22">
        <v>140196.56836338175</v>
      </c>
      <c r="O34" s="26"/>
      <c r="P34" s="24">
        <f t="shared" si="0"/>
        <v>1933366.5683633818</v>
      </c>
    </row>
    <row r="35" spans="1:16" ht="15" customHeight="1" x14ac:dyDescent="0.2">
      <c r="A35" s="16" t="s">
        <v>48</v>
      </c>
      <c r="B35" s="17">
        <v>391450</v>
      </c>
      <c r="C35" s="18"/>
      <c r="D35" s="19"/>
      <c r="E35" s="20"/>
      <c r="F35" s="20"/>
      <c r="G35" s="19"/>
      <c r="H35" s="21"/>
      <c r="I35" s="19"/>
      <c r="J35" s="19"/>
      <c r="K35" s="19"/>
      <c r="L35" s="22">
        <v>0</v>
      </c>
      <c r="M35" s="19"/>
      <c r="N35" s="22">
        <v>23010.909442210392</v>
      </c>
      <c r="O35" s="26"/>
      <c r="P35" s="24">
        <f t="shared" si="0"/>
        <v>414460.9094422104</v>
      </c>
    </row>
    <row r="36" spans="1:16" ht="15" customHeight="1" x14ac:dyDescent="0.2">
      <c r="A36" s="16" t="s">
        <v>49</v>
      </c>
      <c r="B36" s="17">
        <v>1231200</v>
      </c>
      <c r="C36" s="18">
        <v>20410</v>
      </c>
      <c r="D36" s="19"/>
      <c r="E36" s="20"/>
      <c r="F36" s="20"/>
      <c r="G36" s="19"/>
      <c r="H36" s="21"/>
      <c r="I36" s="19"/>
      <c r="J36" s="19"/>
      <c r="K36" s="19"/>
      <c r="L36" s="22">
        <v>0</v>
      </c>
      <c r="M36" s="19"/>
      <c r="N36" s="22">
        <v>84864.532366413579</v>
      </c>
      <c r="O36" s="26"/>
      <c r="P36" s="24">
        <f>SUM(B36:N36)</f>
        <v>1336474.5323664136</v>
      </c>
    </row>
    <row r="37" spans="1:16" ht="25.5" customHeight="1" x14ac:dyDescent="0.2">
      <c r="A37" s="16" t="s">
        <v>50</v>
      </c>
      <c r="B37" s="17">
        <v>588800</v>
      </c>
      <c r="C37" s="18"/>
      <c r="D37" s="19"/>
      <c r="E37" s="20"/>
      <c r="F37" s="20"/>
      <c r="G37" s="19"/>
      <c r="H37" s="21"/>
      <c r="I37" s="19">
        <v>11800</v>
      </c>
      <c r="J37" s="19"/>
      <c r="K37" s="19"/>
      <c r="L37" s="22">
        <v>0</v>
      </c>
      <c r="M37" s="19"/>
      <c r="N37" s="22">
        <v>52008.250793995845</v>
      </c>
      <c r="O37" s="26"/>
      <c r="P37" s="24">
        <f t="shared" ref="P37:P69" si="1">SUM(B37:N37)</f>
        <v>652608.2507939958</v>
      </c>
    </row>
    <row r="38" spans="1:16" ht="12.75" customHeight="1" x14ac:dyDescent="0.2">
      <c r="A38" s="16" t="s">
        <v>51</v>
      </c>
      <c r="B38" s="17">
        <v>1068100</v>
      </c>
      <c r="C38" s="18"/>
      <c r="D38" s="19">
        <v>32520</v>
      </c>
      <c r="E38" s="20"/>
      <c r="F38" s="20"/>
      <c r="G38" s="19"/>
      <c r="H38" s="21">
        <v>4870</v>
      </c>
      <c r="I38" s="19"/>
      <c r="J38" s="19"/>
      <c r="K38" s="19"/>
      <c r="L38" s="22">
        <v>100</v>
      </c>
      <c r="M38" s="19"/>
      <c r="N38" s="22">
        <v>14345.800457743495</v>
      </c>
      <c r="O38" s="26"/>
      <c r="P38" s="24">
        <f t="shared" si="1"/>
        <v>1119935.8004577435</v>
      </c>
    </row>
    <row r="39" spans="1:16" ht="16.5" customHeight="1" x14ac:dyDescent="0.2">
      <c r="A39" s="16" t="s">
        <v>52</v>
      </c>
      <c r="B39" s="17">
        <v>1939330</v>
      </c>
      <c r="C39" s="18"/>
      <c r="D39" s="19">
        <v>237190</v>
      </c>
      <c r="E39" s="20"/>
      <c r="F39" s="20"/>
      <c r="G39" s="19"/>
      <c r="H39" s="21"/>
      <c r="I39" s="19">
        <v>16240</v>
      </c>
      <c r="J39" s="19"/>
      <c r="K39" s="19"/>
      <c r="L39" s="22">
        <v>0</v>
      </c>
      <c r="M39" s="19"/>
      <c r="N39" s="22">
        <v>39187.83822722343</v>
      </c>
      <c r="O39" s="26"/>
      <c r="P39" s="24">
        <f t="shared" si="1"/>
        <v>2231947.8382272236</v>
      </c>
    </row>
    <row r="40" spans="1:16" ht="30" customHeight="1" x14ac:dyDescent="0.2">
      <c r="A40" s="16" t="s">
        <v>53</v>
      </c>
      <c r="B40" s="17">
        <v>1307200</v>
      </c>
      <c r="C40" s="18">
        <v>686980</v>
      </c>
      <c r="D40" s="19">
        <v>54690</v>
      </c>
      <c r="E40" s="20"/>
      <c r="F40" s="20"/>
      <c r="G40" s="19"/>
      <c r="H40" s="21">
        <v>3590</v>
      </c>
      <c r="I40" s="19">
        <v>12790</v>
      </c>
      <c r="J40" s="19"/>
      <c r="K40" s="19"/>
      <c r="L40" s="22">
        <v>0</v>
      </c>
      <c r="M40" s="19"/>
      <c r="N40" s="22">
        <v>100198.85312724613</v>
      </c>
      <c r="O40" s="26"/>
      <c r="P40" s="24">
        <f t="shared" si="1"/>
        <v>2165448.8531272463</v>
      </c>
    </row>
    <row r="41" spans="1:16" ht="15" customHeight="1" x14ac:dyDescent="0.2">
      <c r="A41" s="16" t="s">
        <v>54</v>
      </c>
      <c r="B41" s="17">
        <v>2077850</v>
      </c>
      <c r="C41" s="18"/>
      <c r="D41" s="19">
        <v>7520</v>
      </c>
      <c r="E41" s="20"/>
      <c r="F41" s="20"/>
      <c r="G41" s="19"/>
      <c r="H41" s="21"/>
      <c r="I41" s="19">
        <v>29930</v>
      </c>
      <c r="J41" s="19"/>
      <c r="K41" s="19"/>
      <c r="L41" s="22">
        <v>0</v>
      </c>
      <c r="M41" s="19"/>
      <c r="N41" s="22">
        <v>54628.318386030347</v>
      </c>
      <c r="O41" s="19"/>
      <c r="P41" s="24">
        <f t="shared" si="1"/>
        <v>2169928.3183860304</v>
      </c>
    </row>
    <row r="42" spans="1:16" ht="15" customHeight="1" x14ac:dyDescent="0.2">
      <c r="A42" s="16" t="s">
        <v>55</v>
      </c>
      <c r="B42" s="17">
        <v>608110</v>
      </c>
      <c r="C42" s="18"/>
      <c r="D42" s="19"/>
      <c r="E42" s="20"/>
      <c r="F42" s="20"/>
      <c r="G42" s="19">
        <v>184100</v>
      </c>
      <c r="H42" s="19">
        <v>15640</v>
      </c>
      <c r="I42" s="19">
        <v>16140</v>
      </c>
      <c r="J42" s="19"/>
      <c r="K42" s="19">
        <v>5970</v>
      </c>
      <c r="L42" s="22">
        <v>100</v>
      </c>
      <c r="M42" s="19"/>
      <c r="N42" s="22">
        <v>85360.573705179297</v>
      </c>
      <c r="O42" s="26"/>
      <c r="P42" s="24">
        <f t="shared" si="1"/>
        <v>915420.57370517927</v>
      </c>
    </row>
    <row r="43" spans="1:16" ht="15" customHeight="1" x14ac:dyDescent="0.2">
      <c r="A43" s="16" t="s">
        <v>56</v>
      </c>
      <c r="B43" s="17">
        <v>838790</v>
      </c>
      <c r="C43" s="18"/>
      <c r="D43" s="19">
        <v>31170</v>
      </c>
      <c r="E43" s="20">
        <f>230550+3480</f>
        <v>234030</v>
      </c>
      <c r="F43" s="20"/>
      <c r="G43" s="19">
        <v>107670</v>
      </c>
      <c r="H43" s="21">
        <v>26510</v>
      </c>
      <c r="I43" s="19">
        <v>101280</v>
      </c>
      <c r="J43" s="19"/>
      <c r="K43" s="19"/>
      <c r="L43" s="22">
        <v>400</v>
      </c>
      <c r="M43" s="19"/>
      <c r="N43" s="22">
        <v>80636.458760701891</v>
      </c>
      <c r="O43" s="26"/>
      <c r="P43" s="24">
        <f t="shared" si="1"/>
        <v>1420486.4587607018</v>
      </c>
    </row>
    <row r="44" spans="1:16" ht="15" customHeight="1" x14ac:dyDescent="0.2">
      <c r="A44" s="16" t="s">
        <v>57</v>
      </c>
      <c r="B44" s="17">
        <v>1313350</v>
      </c>
      <c r="C44" s="18"/>
      <c r="D44" s="19"/>
      <c r="E44" s="20"/>
      <c r="F44" s="20"/>
      <c r="G44" s="19">
        <v>283540</v>
      </c>
      <c r="H44" s="21">
        <v>15190</v>
      </c>
      <c r="I44" s="19">
        <v>16160</v>
      </c>
      <c r="J44" s="19">
        <v>3330</v>
      </c>
      <c r="K44" s="19"/>
      <c r="L44" s="22">
        <v>0</v>
      </c>
      <c r="M44" s="19"/>
      <c r="N44" s="22">
        <v>117727.16846397538</v>
      </c>
      <c r="O44" s="26"/>
      <c r="P44" s="24">
        <f t="shared" si="1"/>
        <v>1749297.1684639754</v>
      </c>
    </row>
    <row r="45" spans="1:16" ht="15" customHeight="1" x14ac:dyDescent="0.2">
      <c r="A45" s="16" t="s">
        <v>58</v>
      </c>
      <c r="B45" s="17">
        <v>1337610</v>
      </c>
      <c r="C45" s="18"/>
      <c r="D45" s="19"/>
      <c r="E45" s="20">
        <v>125750</v>
      </c>
      <c r="F45" s="20"/>
      <c r="G45" s="19"/>
      <c r="H45" s="21"/>
      <c r="I45" s="19">
        <v>20370</v>
      </c>
      <c r="J45" s="19"/>
      <c r="K45" s="19"/>
      <c r="L45" s="22">
        <v>380</v>
      </c>
      <c r="M45" s="19"/>
      <c r="N45" s="22">
        <v>165529.70870441399</v>
      </c>
      <c r="O45" s="26"/>
      <c r="P45" s="24">
        <f t="shared" si="1"/>
        <v>1649639.7087044141</v>
      </c>
    </row>
    <row r="46" spans="1:16" ht="15.75" customHeight="1" x14ac:dyDescent="0.2">
      <c r="A46" s="16" t="s">
        <v>59</v>
      </c>
      <c r="B46" s="17">
        <v>1125790</v>
      </c>
      <c r="C46" s="18"/>
      <c r="D46" s="19">
        <v>54910</v>
      </c>
      <c r="E46" s="20">
        <v>1485510</v>
      </c>
      <c r="F46" s="20"/>
      <c r="G46" s="19"/>
      <c r="H46" s="21">
        <v>2470</v>
      </c>
      <c r="I46" s="19">
        <v>44280</v>
      </c>
      <c r="J46" s="19"/>
      <c r="K46" s="19"/>
      <c r="L46" s="22">
        <v>400</v>
      </c>
      <c r="M46" s="19"/>
      <c r="N46" s="22">
        <v>97900.395015681948</v>
      </c>
      <c r="O46" s="26"/>
      <c r="P46" s="24">
        <f t="shared" si="1"/>
        <v>2811260.3950156821</v>
      </c>
    </row>
    <row r="47" spans="1:16" ht="15" customHeight="1" x14ac:dyDescent="0.2">
      <c r="A47" s="16" t="s">
        <v>60</v>
      </c>
      <c r="B47" s="17">
        <v>1328690</v>
      </c>
      <c r="C47" s="18"/>
      <c r="D47" s="19"/>
      <c r="E47" s="20">
        <v>214140</v>
      </c>
      <c r="F47" s="20"/>
      <c r="G47" s="19"/>
      <c r="H47" s="21">
        <v>23640</v>
      </c>
      <c r="I47" s="19">
        <v>110330</v>
      </c>
      <c r="J47" s="19">
        <v>10730</v>
      </c>
      <c r="K47" s="19"/>
      <c r="L47" s="22">
        <v>410</v>
      </c>
      <c r="M47" s="19"/>
      <c r="N47" s="22">
        <v>152273.63160125457</v>
      </c>
      <c r="O47" s="26"/>
      <c r="P47" s="24">
        <f t="shared" si="1"/>
        <v>1840213.6316012545</v>
      </c>
    </row>
    <row r="48" spans="1:16" ht="15" customHeight="1" x14ac:dyDescent="0.2">
      <c r="A48" s="16" t="s">
        <v>61</v>
      </c>
      <c r="B48" s="17">
        <v>756110</v>
      </c>
      <c r="C48" s="18"/>
      <c r="D48" s="19"/>
      <c r="E48" s="20"/>
      <c r="F48" s="20"/>
      <c r="G48" s="19"/>
      <c r="H48" s="21">
        <v>92080</v>
      </c>
      <c r="I48" s="19"/>
      <c r="J48" s="19"/>
      <c r="K48" s="19"/>
      <c r="L48" s="22">
        <v>0</v>
      </c>
      <c r="M48" s="19"/>
      <c r="N48" s="22">
        <v>100365.01433929862</v>
      </c>
      <c r="O48" s="26"/>
      <c r="P48" s="24">
        <f t="shared" si="1"/>
        <v>948555.01433929859</v>
      </c>
    </row>
    <row r="49" spans="1:18" ht="14.25" customHeight="1" x14ac:dyDescent="0.2">
      <c r="A49" s="27" t="s">
        <v>62</v>
      </c>
      <c r="B49" s="17">
        <v>1544220</v>
      </c>
      <c r="C49" s="18"/>
      <c r="D49" s="19"/>
      <c r="E49" s="20"/>
      <c r="F49" s="20"/>
      <c r="G49" s="19">
        <v>25630</v>
      </c>
      <c r="H49" s="21">
        <v>132210</v>
      </c>
      <c r="I49" s="19"/>
      <c r="J49" s="19"/>
      <c r="K49" s="19"/>
      <c r="L49" s="22">
        <v>990</v>
      </c>
      <c r="M49" s="19"/>
      <c r="N49" s="22">
        <v>153562.658473224</v>
      </c>
      <c r="O49" s="26"/>
      <c r="P49" s="24">
        <f>SUM(B49:N49)</f>
        <v>1856612.6584732239</v>
      </c>
    </row>
    <row r="50" spans="1:18" ht="17.25" customHeight="1" x14ac:dyDescent="0.2">
      <c r="A50" s="16" t="s">
        <v>63</v>
      </c>
      <c r="B50" s="17">
        <v>890120</v>
      </c>
      <c r="C50" s="18"/>
      <c r="D50" s="19"/>
      <c r="E50" s="20"/>
      <c r="F50" s="20"/>
      <c r="G50" s="19"/>
      <c r="H50" s="21">
        <v>33040</v>
      </c>
      <c r="I50" s="19">
        <v>15500</v>
      </c>
      <c r="J50" s="19"/>
      <c r="K50" s="19"/>
      <c r="L50" s="22">
        <v>500</v>
      </c>
      <c r="M50" s="19"/>
      <c r="N50" s="22">
        <v>105475.30250415923</v>
      </c>
      <c r="O50" s="26"/>
      <c r="P50" s="24">
        <f t="shared" si="1"/>
        <v>1044635.3025041593</v>
      </c>
    </row>
    <row r="51" spans="1:18" ht="15" customHeight="1" x14ac:dyDescent="0.2">
      <c r="A51" s="16" t="s">
        <v>64</v>
      </c>
      <c r="B51" s="17">
        <v>3447860</v>
      </c>
      <c r="C51" s="18"/>
      <c r="D51" s="19"/>
      <c r="E51" s="20">
        <f>1135930+178380</f>
        <v>1314310</v>
      </c>
      <c r="F51" s="20"/>
      <c r="G51" s="19">
        <v>263240</v>
      </c>
      <c r="H51" s="21">
        <v>11860</v>
      </c>
      <c r="I51" s="19">
        <v>31960</v>
      </c>
      <c r="J51" s="19"/>
      <c r="K51" s="19">
        <v>58840</v>
      </c>
      <c r="L51" s="22">
        <v>0</v>
      </c>
      <c r="M51" s="19"/>
      <c r="N51" s="22">
        <v>275846.5481758776</v>
      </c>
      <c r="O51" s="26"/>
      <c r="P51" s="24">
        <f t="shared" si="1"/>
        <v>5403916.5481758779</v>
      </c>
    </row>
    <row r="52" spans="1:18" ht="15" customHeight="1" x14ac:dyDescent="0.2">
      <c r="A52" s="16" t="s">
        <v>65</v>
      </c>
      <c r="B52" s="17">
        <v>777200</v>
      </c>
      <c r="C52" s="18"/>
      <c r="D52" s="19"/>
      <c r="E52" s="20"/>
      <c r="F52" s="20"/>
      <c r="G52" s="19">
        <v>152600</v>
      </c>
      <c r="H52" s="21">
        <v>106270</v>
      </c>
      <c r="I52" s="19">
        <v>9000</v>
      </c>
      <c r="J52" s="19"/>
      <c r="K52" s="19"/>
      <c r="L52" s="22">
        <v>100</v>
      </c>
      <c r="M52" s="19"/>
      <c r="N52" s="22">
        <v>79397.818948458065</v>
      </c>
      <c r="O52" s="26"/>
      <c r="P52" s="24">
        <f t="shared" si="1"/>
        <v>1124567.8189484579</v>
      </c>
    </row>
    <row r="53" spans="1:18" ht="15" customHeight="1" x14ac:dyDescent="0.2">
      <c r="A53" s="16" t="s">
        <v>66</v>
      </c>
      <c r="B53" s="17">
        <v>13150</v>
      </c>
      <c r="C53" s="18"/>
      <c r="D53" s="19">
        <v>131630</v>
      </c>
      <c r="E53" s="20">
        <f>517950+6840</f>
        <v>524790</v>
      </c>
      <c r="F53" s="20"/>
      <c r="G53" s="19"/>
      <c r="H53" s="21">
        <v>7980</v>
      </c>
      <c r="I53" s="19">
        <v>4280</v>
      </c>
      <c r="J53" s="19"/>
      <c r="K53" s="19"/>
      <c r="L53" s="22">
        <v>0</v>
      </c>
      <c r="M53" s="19"/>
      <c r="N53" s="22">
        <v>16029.340340764602</v>
      </c>
      <c r="O53" s="26"/>
      <c r="P53" s="24">
        <f t="shared" si="1"/>
        <v>697859.34034076461</v>
      </c>
    </row>
    <row r="54" spans="1:18" ht="15" customHeight="1" x14ac:dyDescent="0.2">
      <c r="A54" s="16" t="s">
        <v>67</v>
      </c>
      <c r="B54" s="17">
        <v>3158290</v>
      </c>
      <c r="C54" s="18"/>
      <c r="D54" s="19"/>
      <c r="E54" s="20"/>
      <c r="F54" s="20"/>
      <c r="G54" s="19">
        <v>482400</v>
      </c>
      <c r="H54" s="21">
        <v>17950</v>
      </c>
      <c r="I54" s="19">
        <v>173550</v>
      </c>
      <c r="J54" s="19"/>
      <c r="K54" s="19"/>
      <c r="L54" s="22">
        <v>0</v>
      </c>
      <c r="M54" s="19"/>
      <c r="N54" s="22">
        <v>230804.16510150398</v>
      </c>
      <c r="O54" s="26"/>
      <c r="P54" s="24">
        <f t="shared" si="1"/>
        <v>4062994.165101504</v>
      </c>
    </row>
    <row r="55" spans="1:18" ht="15" customHeight="1" x14ac:dyDescent="0.2">
      <c r="A55" s="16" t="s">
        <v>68</v>
      </c>
      <c r="B55" s="17">
        <v>338130</v>
      </c>
      <c r="C55" s="18"/>
      <c r="D55" s="19"/>
      <c r="E55" s="20"/>
      <c r="F55" s="20"/>
      <c r="G55" s="19">
        <v>665460</v>
      </c>
      <c r="H55" s="21">
        <v>23840</v>
      </c>
      <c r="I55" s="19"/>
      <c r="J55" s="19"/>
      <c r="K55" s="19"/>
      <c r="L55" s="22">
        <v>0</v>
      </c>
      <c r="M55" s="19"/>
      <c r="N55" s="22">
        <v>97049.516238416123</v>
      </c>
      <c r="O55" s="26"/>
      <c r="P55" s="24">
        <f t="shared" si="1"/>
        <v>1124479.5162384161</v>
      </c>
    </row>
    <row r="56" spans="1:18" ht="15" customHeight="1" x14ac:dyDescent="0.2">
      <c r="A56" s="16" t="s">
        <v>69</v>
      </c>
      <c r="B56" s="17">
        <v>377470</v>
      </c>
      <c r="C56" s="18"/>
      <c r="D56" s="19"/>
      <c r="E56" s="20"/>
      <c r="F56" s="20"/>
      <c r="G56" s="19"/>
      <c r="H56" s="21"/>
      <c r="I56" s="19"/>
      <c r="J56" s="19"/>
      <c r="K56" s="19"/>
      <c r="L56" s="22">
        <v>0</v>
      </c>
      <c r="M56" s="19"/>
      <c r="N56" s="22">
        <v>40047.842671865728</v>
      </c>
      <c r="O56" s="26"/>
      <c r="P56" s="24">
        <f t="shared" si="1"/>
        <v>417517.84267186571</v>
      </c>
    </row>
    <row r="57" spans="1:18" ht="25.5" customHeight="1" x14ac:dyDescent="0.2">
      <c r="A57" s="16" t="s">
        <v>70</v>
      </c>
      <c r="B57" s="17">
        <v>883780</v>
      </c>
      <c r="C57" s="18"/>
      <c r="D57" s="19">
        <v>3290</v>
      </c>
      <c r="E57" s="20"/>
      <c r="F57" s="20"/>
      <c r="G57" s="19"/>
      <c r="H57" s="21">
        <v>10830</v>
      </c>
      <c r="I57" s="19">
        <v>8280</v>
      </c>
      <c r="J57" s="19"/>
      <c r="K57" s="19">
        <v>30060</v>
      </c>
      <c r="L57" s="22">
        <v>300</v>
      </c>
      <c r="M57" s="19"/>
      <c r="N57" s="22">
        <v>56229.786892974742</v>
      </c>
      <c r="O57" s="26"/>
      <c r="P57" s="24">
        <f t="shared" si="1"/>
        <v>992769.78689297475</v>
      </c>
    </row>
    <row r="58" spans="1:18" ht="19.5" customHeight="1" x14ac:dyDescent="0.2">
      <c r="A58" s="16" t="s">
        <v>71</v>
      </c>
      <c r="B58" s="17">
        <v>670210</v>
      </c>
      <c r="C58" s="18"/>
      <c r="D58" s="19">
        <v>237710</v>
      </c>
      <c r="E58" s="20">
        <f>1572220</f>
        <v>1572220</v>
      </c>
      <c r="F58" s="20"/>
      <c r="G58" s="19">
        <v>86290</v>
      </c>
      <c r="H58" s="21"/>
      <c r="I58" s="19">
        <v>17760</v>
      </c>
      <c r="J58" s="19"/>
      <c r="K58" s="19"/>
      <c r="L58" s="22">
        <v>0</v>
      </c>
      <c r="M58" s="19"/>
      <c r="N58" s="22">
        <v>23743.013986606766</v>
      </c>
      <c r="O58" s="26"/>
      <c r="P58" s="24">
        <f t="shared" si="1"/>
        <v>2607933.0139866066</v>
      </c>
    </row>
    <row r="59" spans="1:18" ht="17.25" customHeight="1" x14ac:dyDescent="0.2">
      <c r="A59" s="16" t="s">
        <v>72</v>
      </c>
      <c r="B59" s="17">
        <v>1837810</v>
      </c>
      <c r="C59" s="18"/>
      <c r="D59" s="19"/>
      <c r="E59" s="20"/>
      <c r="F59" s="20"/>
      <c r="G59" s="19"/>
      <c r="H59" s="21"/>
      <c r="I59" s="19"/>
      <c r="J59" s="19"/>
      <c r="K59" s="19"/>
      <c r="L59" s="22">
        <v>0</v>
      </c>
      <c r="M59" s="19"/>
      <c r="N59" s="22">
        <v>121123.88749959148</v>
      </c>
      <c r="O59" s="26"/>
      <c r="P59" s="24">
        <f t="shared" si="1"/>
        <v>1958933.8874995916</v>
      </c>
      <c r="R59" s="25"/>
    </row>
    <row r="60" spans="1:18" ht="28.5" customHeight="1" x14ac:dyDescent="0.2">
      <c r="A60" s="16" t="s">
        <v>73</v>
      </c>
      <c r="B60" s="17">
        <v>1714840</v>
      </c>
      <c r="C60" s="18"/>
      <c r="D60" s="19">
        <v>21070</v>
      </c>
      <c r="E60" s="20"/>
      <c r="F60" s="20"/>
      <c r="G60" s="19"/>
      <c r="H60" s="21"/>
      <c r="I60" s="19"/>
      <c r="J60" s="19"/>
      <c r="K60" s="19"/>
      <c r="L60" s="22">
        <v>0</v>
      </c>
      <c r="M60" s="19"/>
      <c r="N60" s="22">
        <v>111957.26857078096</v>
      </c>
      <c r="O60" s="26"/>
      <c r="P60" s="24">
        <f t="shared" si="1"/>
        <v>1847867.268570781</v>
      </c>
      <c r="R60" s="25"/>
    </row>
    <row r="61" spans="1:18" ht="12.75" customHeight="1" x14ac:dyDescent="0.2">
      <c r="A61" s="16" t="s">
        <v>74</v>
      </c>
      <c r="B61" s="17"/>
      <c r="C61" s="26"/>
      <c r="D61" s="19"/>
      <c r="E61" s="20"/>
      <c r="F61" s="20"/>
      <c r="G61" s="19"/>
      <c r="H61" s="21"/>
      <c r="I61" s="19"/>
      <c r="J61" s="19"/>
      <c r="K61" s="19"/>
      <c r="L61" s="22">
        <v>0</v>
      </c>
      <c r="M61" s="19"/>
      <c r="N61" s="22">
        <v>0</v>
      </c>
      <c r="O61" s="26"/>
      <c r="P61" s="24">
        <f t="shared" si="1"/>
        <v>0</v>
      </c>
      <c r="R61" s="25"/>
    </row>
    <row r="62" spans="1:18" ht="12.75" customHeight="1" x14ac:dyDescent="0.2">
      <c r="A62" s="16" t="s">
        <v>75</v>
      </c>
      <c r="B62" s="17">
        <v>314060</v>
      </c>
      <c r="C62" s="18"/>
      <c r="D62" s="19"/>
      <c r="E62" s="20"/>
      <c r="F62" s="20"/>
      <c r="G62" s="19"/>
      <c r="H62" s="21"/>
      <c r="I62" s="19"/>
      <c r="J62" s="19"/>
      <c r="K62" s="19"/>
      <c r="L62" s="22">
        <v>0</v>
      </c>
      <c r="M62" s="19"/>
      <c r="N62" s="22">
        <v>0</v>
      </c>
      <c r="O62" s="26"/>
      <c r="P62" s="24">
        <f t="shared" si="1"/>
        <v>314060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22">
        <v>0</v>
      </c>
      <c r="M63" s="19"/>
      <c r="N63" s="22">
        <v>0</v>
      </c>
      <c r="O63" s="26"/>
      <c r="P63" s="24">
        <f t="shared" si="1"/>
        <v>0</v>
      </c>
    </row>
    <row r="64" spans="1:18" ht="30.75" customHeight="1" x14ac:dyDescent="0.2">
      <c r="A64" s="16" t="s">
        <v>77</v>
      </c>
      <c r="B64" s="17">
        <v>1011130</v>
      </c>
      <c r="C64" s="18"/>
      <c r="D64" s="19"/>
      <c r="E64" s="20"/>
      <c r="F64" s="20"/>
      <c r="G64" s="19"/>
      <c r="H64" s="21">
        <v>24060</v>
      </c>
      <c r="I64" s="19">
        <v>10430</v>
      </c>
      <c r="J64" s="19"/>
      <c r="K64" s="19"/>
      <c r="L64" s="22">
        <v>100</v>
      </c>
      <c r="M64" s="19"/>
      <c r="N64" s="22">
        <v>58971.447869998046</v>
      </c>
      <c r="O64" s="26"/>
      <c r="P64" s="24">
        <f t="shared" si="1"/>
        <v>1104691.4478699979</v>
      </c>
    </row>
    <row r="65" spans="1:16" ht="12.75" customHeight="1" x14ac:dyDescent="0.2">
      <c r="A65" s="16" t="s">
        <v>78</v>
      </c>
      <c r="B65" s="17">
        <v>477930</v>
      </c>
      <c r="C65" s="18"/>
      <c r="D65" s="19"/>
      <c r="E65" s="20"/>
      <c r="F65" s="20"/>
      <c r="G65" s="19">
        <v>250920</v>
      </c>
      <c r="H65" s="21">
        <v>91160</v>
      </c>
      <c r="I65" s="19"/>
      <c r="J65" s="19"/>
      <c r="K65" s="19"/>
      <c r="L65" s="22">
        <v>300</v>
      </c>
      <c r="M65" s="19"/>
      <c r="N65" s="22">
        <v>63848.927390182493</v>
      </c>
      <c r="O65" s="26"/>
      <c r="P65" s="24">
        <f t="shared" si="1"/>
        <v>884158.92739018251</v>
      </c>
    </row>
    <row r="66" spans="1:16" ht="20.25" customHeight="1" x14ac:dyDescent="0.2">
      <c r="A66" s="16" t="s">
        <v>79</v>
      </c>
      <c r="B66" s="17">
        <v>2210330</v>
      </c>
      <c r="C66" s="18"/>
      <c r="D66" s="19"/>
      <c r="E66" s="20"/>
      <c r="F66" s="20"/>
      <c r="G66" s="19">
        <v>216570</v>
      </c>
      <c r="H66" s="21">
        <v>29580</v>
      </c>
      <c r="I66" s="19"/>
      <c r="J66" s="19"/>
      <c r="K66" s="19"/>
      <c r="L66" s="22">
        <v>0</v>
      </c>
      <c r="M66" s="19"/>
      <c r="N66" s="22">
        <v>56910.05389913336</v>
      </c>
      <c r="O66" s="26"/>
      <c r="P66" s="24">
        <f t="shared" si="1"/>
        <v>2513390.0538991336</v>
      </c>
    </row>
    <row r="67" spans="1:16" ht="15" customHeight="1" x14ac:dyDescent="0.2">
      <c r="A67" s="16" t="s">
        <v>80</v>
      </c>
      <c r="B67" s="17">
        <v>600090</v>
      </c>
      <c r="C67" s="18"/>
      <c r="D67" s="19"/>
      <c r="E67" s="20">
        <f>166750+19830</f>
        <v>186580</v>
      </c>
      <c r="F67" s="20"/>
      <c r="G67" s="19">
        <v>261110</v>
      </c>
      <c r="H67" s="21">
        <v>29460</v>
      </c>
      <c r="I67" s="19">
        <v>17240</v>
      </c>
      <c r="J67" s="19"/>
      <c r="K67" s="19"/>
      <c r="L67" s="22">
        <v>200</v>
      </c>
      <c r="M67" s="19"/>
      <c r="N67" s="22">
        <v>92411.034669831308</v>
      </c>
      <c r="O67" s="26"/>
      <c r="P67" s="24">
        <f t="shared" si="1"/>
        <v>1187091.0346698314</v>
      </c>
    </row>
    <row r="68" spans="1:16" ht="15" customHeight="1" x14ac:dyDescent="0.2">
      <c r="A68" s="16" t="s">
        <v>81</v>
      </c>
      <c r="B68" s="17">
        <v>1425720</v>
      </c>
      <c r="C68" s="18"/>
      <c r="D68" s="19"/>
      <c r="E68" s="20"/>
      <c r="F68" s="20"/>
      <c r="G68" s="19">
        <v>220740</v>
      </c>
      <c r="H68" s="21">
        <v>40090</v>
      </c>
      <c r="I68" s="19">
        <v>78900</v>
      </c>
      <c r="J68" s="19"/>
      <c r="K68" s="19"/>
      <c r="L68" s="22">
        <v>0</v>
      </c>
      <c r="M68" s="19"/>
      <c r="N68" s="22">
        <v>202960.80236138214</v>
      </c>
      <c r="O68" s="26"/>
      <c r="P68" s="24">
        <f t="shared" si="1"/>
        <v>1968410.8023613822</v>
      </c>
    </row>
    <row r="69" spans="1:16" ht="15" customHeight="1" x14ac:dyDescent="0.2">
      <c r="A69" s="16" t="s">
        <v>82</v>
      </c>
      <c r="B69" s="17">
        <v>2000580</v>
      </c>
      <c r="C69" s="18">
        <v>249540</v>
      </c>
      <c r="D69" s="19">
        <v>87130</v>
      </c>
      <c r="E69" s="20"/>
      <c r="F69" s="20"/>
      <c r="G69" s="19"/>
      <c r="H69" s="21"/>
      <c r="I69" s="19">
        <v>20220</v>
      </c>
      <c r="J69" s="19"/>
      <c r="K69" s="19"/>
      <c r="L69" s="22">
        <v>0</v>
      </c>
      <c r="M69" s="19"/>
      <c r="N69" s="22">
        <v>0</v>
      </c>
      <c r="O69" s="26"/>
      <c r="P69" s="24">
        <f t="shared" si="1"/>
        <v>2357470</v>
      </c>
    </row>
    <row r="70" spans="1:16" ht="34.5" customHeight="1" x14ac:dyDescent="0.2">
      <c r="A70" s="28" t="s">
        <v>83</v>
      </c>
      <c r="B70" s="29">
        <f>SUM(B4:B69)</f>
        <v>88283830</v>
      </c>
      <c r="C70" s="29">
        <f t="shared" ref="C70:L70" si="2">SUM(C4:C69)</f>
        <v>2748750</v>
      </c>
      <c r="D70" s="29">
        <f>SUM(D4:D69)</f>
        <v>1235120</v>
      </c>
      <c r="E70" s="30">
        <f t="shared" si="2"/>
        <v>11052780</v>
      </c>
      <c r="F70" s="30">
        <f t="shared" si="2"/>
        <v>1144240</v>
      </c>
      <c r="G70" s="31">
        <f t="shared" si="2"/>
        <v>17389570</v>
      </c>
      <c r="H70" s="31">
        <f>SUM(H4:H69)</f>
        <v>1678460</v>
      </c>
      <c r="I70" s="31">
        <f t="shared" si="2"/>
        <v>1409820</v>
      </c>
      <c r="J70" s="31">
        <f t="shared" si="2"/>
        <v>31360</v>
      </c>
      <c r="K70" s="31">
        <f t="shared" si="2"/>
        <v>346680</v>
      </c>
      <c r="L70" s="31">
        <f t="shared" si="2"/>
        <v>13950</v>
      </c>
      <c r="M70" s="32"/>
      <c r="N70" s="31">
        <f>SUM(N4:N69)</f>
        <v>6786120.0000000028</v>
      </c>
      <c r="O70" s="33"/>
      <c r="P70" s="34">
        <f>SUM(P4:P69)</f>
        <v>132120680.00000004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A4A9C-D599-4676-94B4-98FC3B4875EF}">
  <sheetPr codeName="Sheet10"/>
  <dimension ref="A1:AG72"/>
  <sheetViews>
    <sheetView workbookViewId="0">
      <pane xSplit="1" ySplit="3" topLeftCell="B51" activePane="bottomRight" state="frozen"/>
      <selection activeCell="A74" sqref="A74:IV74"/>
      <selection pane="topRight" activeCell="A74" sqref="A74:IV74"/>
      <selection pane="bottomLeft" activeCell="A74" sqref="A74:IV74"/>
      <selection pane="bottomRight" activeCell="A72" sqref="A72:P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38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8.140625" style="39" customWidth="1"/>
    <col min="15" max="15" width="2" style="1" customWidth="1"/>
    <col min="16" max="16" width="13.85546875" style="1" customWidth="1"/>
    <col min="17" max="17" width="6.85546875" style="1"/>
    <col min="18" max="18" width="10.140625" style="1" bestFit="1" customWidth="1"/>
    <col min="19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2" width="11.42578125" style="1" customWidth="1"/>
    <col min="263" max="263" width="13.140625" style="1" customWidth="1"/>
    <col min="264" max="264" width="11.140625" style="1" customWidth="1"/>
    <col min="265" max="265" width="10.7109375" style="1" customWidth="1"/>
    <col min="266" max="266" width="9" style="1" customWidth="1"/>
    <col min="267" max="267" width="9.140625" style="1" customWidth="1"/>
    <col min="268" max="268" width="10" style="1" customWidth="1"/>
    <col min="269" max="269" width="1.7109375" style="1" customWidth="1"/>
    <col min="270" max="270" width="18.140625" style="1" customWidth="1"/>
    <col min="271" max="271" width="2" style="1" customWidth="1"/>
    <col min="272" max="272" width="13.85546875" style="1" customWidth="1"/>
    <col min="273" max="273" width="6.85546875" style="1"/>
    <col min="274" max="274" width="10.140625" style="1" bestFit="1" customWidth="1"/>
    <col min="275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8" width="11.42578125" style="1" customWidth="1"/>
    <col min="519" max="519" width="13.140625" style="1" customWidth="1"/>
    <col min="520" max="520" width="11.140625" style="1" customWidth="1"/>
    <col min="521" max="521" width="10.7109375" style="1" customWidth="1"/>
    <col min="522" max="522" width="9" style="1" customWidth="1"/>
    <col min="523" max="523" width="9.140625" style="1" customWidth="1"/>
    <col min="524" max="524" width="10" style="1" customWidth="1"/>
    <col min="525" max="525" width="1.7109375" style="1" customWidth="1"/>
    <col min="526" max="526" width="18.140625" style="1" customWidth="1"/>
    <col min="527" max="527" width="2" style="1" customWidth="1"/>
    <col min="528" max="528" width="13.85546875" style="1" customWidth="1"/>
    <col min="529" max="529" width="6.85546875" style="1"/>
    <col min="530" max="530" width="10.140625" style="1" bestFit="1" customWidth="1"/>
    <col min="531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4" width="11.42578125" style="1" customWidth="1"/>
    <col min="775" max="775" width="13.140625" style="1" customWidth="1"/>
    <col min="776" max="776" width="11.140625" style="1" customWidth="1"/>
    <col min="777" max="777" width="10.7109375" style="1" customWidth="1"/>
    <col min="778" max="778" width="9" style="1" customWidth="1"/>
    <col min="779" max="779" width="9.140625" style="1" customWidth="1"/>
    <col min="780" max="780" width="10" style="1" customWidth="1"/>
    <col min="781" max="781" width="1.7109375" style="1" customWidth="1"/>
    <col min="782" max="782" width="18.140625" style="1" customWidth="1"/>
    <col min="783" max="783" width="2" style="1" customWidth="1"/>
    <col min="784" max="784" width="13.85546875" style="1" customWidth="1"/>
    <col min="785" max="785" width="6.85546875" style="1"/>
    <col min="786" max="786" width="10.140625" style="1" bestFit="1" customWidth="1"/>
    <col min="787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30" width="11.42578125" style="1" customWidth="1"/>
    <col min="1031" max="1031" width="13.140625" style="1" customWidth="1"/>
    <col min="1032" max="1032" width="11.140625" style="1" customWidth="1"/>
    <col min="1033" max="1033" width="10.7109375" style="1" customWidth="1"/>
    <col min="1034" max="1034" width="9" style="1" customWidth="1"/>
    <col min="1035" max="1035" width="9.140625" style="1" customWidth="1"/>
    <col min="1036" max="1036" width="10" style="1" customWidth="1"/>
    <col min="1037" max="1037" width="1.7109375" style="1" customWidth="1"/>
    <col min="1038" max="1038" width="18.140625" style="1" customWidth="1"/>
    <col min="1039" max="1039" width="2" style="1" customWidth="1"/>
    <col min="1040" max="1040" width="13.85546875" style="1" customWidth="1"/>
    <col min="1041" max="1041" width="6.85546875" style="1"/>
    <col min="1042" max="1042" width="10.140625" style="1" bestFit="1" customWidth="1"/>
    <col min="1043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6" width="11.42578125" style="1" customWidth="1"/>
    <col min="1287" max="1287" width="13.140625" style="1" customWidth="1"/>
    <col min="1288" max="1288" width="11.140625" style="1" customWidth="1"/>
    <col min="1289" max="1289" width="10.7109375" style="1" customWidth="1"/>
    <col min="1290" max="1290" width="9" style="1" customWidth="1"/>
    <col min="1291" max="1291" width="9.140625" style="1" customWidth="1"/>
    <col min="1292" max="1292" width="10" style="1" customWidth="1"/>
    <col min="1293" max="1293" width="1.7109375" style="1" customWidth="1"/>
    <col min="1294" max="1294" width="18.140625" style="1" customWidth="1"/>
    <col min="1295" max="1295" width="2" style="1" customWidth="1"/>
    <col min="1296" max="1296" width="13.85546875" style="1" customWidth="1"/>
    <col min="1297" max="1297" width="6.85546875" style="1"/>
    <col min="1298" max="1298" width="10.140625" style="1" bestFit="1" customWidth="1"/>
    <col min="1299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2" width="11.42578125" style="1" customWidth="1"/>
    <col min="1543" max="1543" width="13.140625" style="1" customWidth="1"/>
    <col min="1544" max="1544" width="11.140625" style="1" customWidth="1"/>
    <col min="1545" max="1545" width="10.7109375" style="1" customWidth="1"/>
    <col min="1546" max="1546" width="9" style="1" customWidth="1"/>
    <col min="1547" max="1547" width="9.140625" style="1" customWidth="1"/>
    <col min="1548" max="1548" width="10" style="1" customWidth="1"/>
    <col min="1549" max="1549" width="1.7109375" style="1" customWidth="1"/>
    <col min="1550" max="1550" width="18.140625" style="1" customWidth="1"/>
    <col min="1551" max="1551" width="2" style="1" customWidth="1"/>
    <col min="1552" max="1552" width="13.85546875" style="1" customWidth="1"/>
    <col min="1553" max="1553" width="6.85546875" style="1"/>
    <col min="1554" max="1554" width="10.140625" style="1" bestFit="1" customWidth="1"/>
    <col min="1555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8" width="11.42578125" style="1" customWidth="1"/>
    <col min="1799" max="1799" width="13.140625" style="1" customWidth="1"/>
    <col min="1800" max="1800" width="11.140625" style="1" customWidth="1"/>
    <col min="1801" max="1801" width="10.7109375" style="1" customWidth="1"/>
    <col min="1802" max="1802" width="9" style="1" customWidth="1"/>
    <col min="1803" max="1803" width="9.140625" style="1" customWidth="1"/>
    <col min="1804" max="1804" width="10" style="1" customWidth="1"/>
    <col min="1805" max="1805" width="1.7109375" style="1" customWidth="1"/>
    <col min="1806" max="1806" width="18.140625" style="1" customWidth="1"/>
    <col min="1807" max="1807" width="2" style="1" customWidth="1"/>
    <col min="1808" max="1808" width="13.85546875" style="1" customWidth="1"/>
    <col min="1809" max="1809" width="6.85546875" style="1"/>
    <col min="1810" max="1810" width="10.140625" style="1" bestFit="1" customWidth="1"/>
    <col min="1811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4" width="11.42578125" style="1" customWidth="1"/>
    <col min="2055" max="2055" width="13.140625" style="1" customWidth="1"/>
    <col min="2056" max="2056" width="11.140625" style="1" customWidth="1"/>
    <col min="2057" max="2057" width="10.7109375" style="1" customWidth="1"/>
    <col min="2058" max="2058" width="9" style="1" customWidth="1"/>
    <col min="2059" max="2059" width="9.140625" style="1" customWidth="1"/>
    <col min="2060" max="2060" width="10" style="1" customWidth="1"/>
    <col min="2061" max="2061" width="1.7109375" style="1" customWidth="1"/>
    <col min="2062" max="2062" width="18.140625" style="1" customWidth="1"/>
    <col min="2063" max="2063" width="2" style="1" customWidth="1"/>
    <col min="2064" max="2064" width="13.85546875" style="1" customWidth="1"/>
    <col min="2065" max="2065" width="6.85546875" style="1"/>
    <col min="2066" max="2066" width="10.140625" style="1" bestFit="1" customWidth="1"/>
    <col min="2067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10" width="11.42578125" style="1" customWidth="1"/>
    <col min="2311" max="2311" width="13.140625" style="1" customWidth="1"/>
    <col min="2312" max="2312" width="11.140625" style="1" customWidth="1"/>
    <col min="2313" max="2313" width="10.7109375" style="1" customWidth="1"/>
    <col min="2314" max="2314" width="9" style="1" customWidth="1"/>
    <col min="2315" max="2315" width="9.140625" style="1" customWidth="1"/>
    <col min="2316" max="2316" width="10" style="1" customWidth="1"/>
    <col min="2317" max="2317" width="1.7109375" style="1" customWidth="1"/>
    <col min="2318" max="2318" width="18.140625" style="1" customWidth="1"/>
    <col min="2319" max="2319" width="2" style="1" customWidth="1"/>
    <col min="2320" max="2320" width="13.85546875" style="1" customWidth="1"/>
    <col min="2321" max="2321" width="6.85546875" style="1"/>
    <col min="2322" max="2322" width="10.140625" style="1" bestFit="1" customWidth="1"/>
    <col min="2323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6" width="11.42578125" style="1" customWidth="1"/>
    <col min="2567" max="2567" width="13.140625" style="1" customWidth="1"/>
    <col min="2568" max="2568" width="11.140625" style="1" customWidth="1"/>
    <col min="2569" max="2569" width="10.7109375" style="1" customWidth="1"/>
    <col min="2570" max="2570" width="9" style="1" customWidth="1"/>
    <col min="2571" max="2571" width="9.140625" style="1" customWidth="1"/>
    <col min="2572" max="2572" width="10" style="1" customWidth="1"/>
    <col min="2573" max="2573" width="1.7109375" style="1" customWidth="1"/>
    <col min="2574" max="2574" width="18.140625" style="1" customWidth="1"/>
    <col min="2575" max="2575" width="2" style="1" customWidth="1"/>
    <col min="2576" max="2576" width="13.85546875" style="1" customWidth="1"/>
    <col min="2577" max="2577" width="6.85546875" style="1"/>
    <col min="2578" max="2578" width="10.140625" style="1" bestFit="1" customWidth="1"/>
    <col min="2579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2" width="11.42578125" style="1" customWidth="1"/>
    <col min="2823" max="2823" width="13.140625" style="1" customWidth="1"/>
    <col min="2824" max="2824" width="11.140625" style="1" customWidth="1"/>
    <col min="2825" max="2825" width="10.7109375" style="1" customWidth="1"/>
    <col min="2826" max="2826" width="9" style="1" customWidth="1"/>
    <col min="2827" max="2827" width="9.140625" style="1" customWidth="1"/>
    <col min="2828" max="2828" width="10" style="1" customWidth="1"/>
    <col min="2829" max="2829" width="1.7109375" style="1" customWidth="1"/>
    <col min="2830" max="2830" width="18.140625" style="1" customWidth="1"/>
    <col min="2831" max="2831" width="2" style="1" customWidth="1"/>
    <col min="2832" max="2832" width="13.85546875" style="1" customWidth="1"/>
    <col min="2833" max="2833" width="6.85546875" style="1"/>
    <col min="2834" max="2834" width="10.140625" style="1" bestFit="1" customWidth="1"/>
    <col min="2835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8" width="11.42578125" style="1" customWidth="1"/>
    <col min="3079" max="3079" width="13.140625" style="1" customWidth="1"/>
    <col min="3080" max="3080" width="11.140625" style="1" customWidth="1"/>
    <col min="3081" max="3081" width="10.7109375" style="1" customWidth="1"/>
    <col min="3082" max="3082" width="9" style="1" customWidth="1"/>
    <col min="3083" max="3083" width="9.140625" style="1" customWidth="1"/>
    <col min="3084" max="3084" width="10" style="1" customWidth="1"/>
    <col min="3085" max="3085" width="1.7109375" style="1" customWidth="1"/>
    <col min="3086" max="3086" width="18.140625" style="1" customWidth="1"/>
    <col min="3087" max="3087" width="2" style="1" customWidth="1"/>
    <col min="3088" max="3088" width="13.85546875" style="1" customWidth="1"/>
    <col min="3089" max="3089" width="6.85546875" style="1"/>
    <col min="3090" max="3090" width="10.140625" style="1" bestFit="1" customWidth="1"/>
    <col min="3091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4" width="11.42578125" style="1" customWidth="1"/>
    <col min="3335" max="3335" width="13.140625" style="1" customWidth="1"/>
    <col min="3336" max="3336" width="11.140625" style="1" customWidth="1"/>
    <col min="3337" max="3337" width="10.7109375" style="1" customWidth="1"/>
    <col min="3338" max="3338" width="9" style="1" customWidth="1"/>
    <col min="3339" max="3339" width="9.140625" style="1" customWidth="1"/>
    <col min="3340" max="3340" width="10" style="1" customWidth="1"/>
    <col min="3341" max="3341" width="1.7109375" style="1" customWidth="1"/>
    <col min="3342" max="3342" width="18.140625" style="1" customWidth="1"/>
    <col min="3343" max="3343" width="2" style="1" customWidth="1"/>
    <col min="3344" max="3344" width="13.85546875" style="1" customWidth="1"/>
    <col min="3345" max="3345" width="6.85546875" style="1"/>
    <col min="3346" max="3346" width="10.140625" style="1" bestFit="1" customWidth="1"/>
    <col min="3347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90" width="11.42578125" style="1" customWidth="1"/>
    <col min="3591" max="3591" width="13.140625" style="1" customWidth="1"/>
    <col min="3592" max="3592" width="11.140625" style="1" customWidth="1"/>
    <col min="3593" max="3593" width="10.7109375" style="1" customWidth="1"/>
    <col min="3594" max="3594" width="9" style="1" customWidth="1"/>
    <col min="3595" max="3595" width="9.140625" style="1" customWidth="1"/>
    <col min="3596" max="3596" width="10" style="1" customWidth="1"/>
    <col min="3597" max="3597" width="1.7109375" style="1" customWidth="1"/>
    <col min="3598" max="3598" width="18.140625" style="1" customWidth="1"/>
    <col min="3599" max="3599" width="2" style="1" customWidth="1"/>
    <col min="3600" max="3600" width="13.85546875" style="1" customWidth="1"/>
    <col min="3601" max="3601" width="6.85546875" style="1"/>
    <col min="3602" max="3602" width="10.140625" style="1" bestFit="1" customWidth="1"/>
    <col min="3603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6" width="11.42578125" style="1" customWidth="1"/>
    <col min="3847" max="3847" width="13.140625" style="1" customWidth="1"/>
    <col min="3848" max="3848" width="11.140625" style="1" customWidth="1"/>
    <col min="3849" max="3849" width="10.7109375" style="1" customWidth="1"/>
    <col min="3850" max="3850" width="9" style="1" customWidth="1"/>
    <col min="3851" max="3851" width="9.140625" style="1" customWidth="1"/>
    <col min="3852" max="3852" width="10" style="1" customWidth="1"/>
    <col min="3853" max="3853" width="1.7109375" style="1" customWidth="1"/>
    <col min="3854" max="3854" width="18.140625" style="1" customWidth="1"/>
    <col min="3855" max="3855" width="2" style="1" customWidth="1"/>
    <col min="3856" max="3856" width="13.85546875" style="1" customWidth="1"/>
    <col min="3857" max="3857" width="6.85546875" style="1"/>
    <col min="3858" max="3858" width="10.140625" style="1" bestFit="1" customWidth="1"/>
    <col min="3859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2" width="11.42578125" style="1" customWidth="1"/>
    <col min="4103" max="4103" width="13.140625" style="1" customWidth="1"/>
    <col min="4104" max="4104" width="11.140625" style="1" customWidth="1"/>
    <col min="4105" max="4105" width="10.7109375" style="1" customWidth="1"/>
    <col min="4106" max="4106" width="9" style="1" customWidth="1"/>
    <col min="4107" max="4107" width="9.140625" style="1" customWidth="1"/>
    <col min="4108" max="4108" width="10" style="1" customWidth="1"/>
    <col min="4109" max="4109" width="1.7109375" style="1" customWidth="1"/>
    <col min="4110" max="4110" width="18.140625" style="1" customWidth="1"/>
    <col min="4111" max="4111" width="2" style="1" customWidth="1"/>
    <col min="4112" max="4112" width="13.85546875" style="1" customWidth="1"/>
    <col min="4113" max="4113" width="6.85546875" style="1"/>
    <col min="4114" max="4114" width="10.140625" style="1" bestFit="1" customWidth="1"/>
    <col min="4115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8" width="11.42578125" style="1" customWidth="1"/>
    <col min="4359" max="4359" width="13.140625" style="1" customWidth="1"/>
    <col min="4360" max="4360" width="11.140625" style="1" customWidth="1"/>
    <col min="4361" max="4361" width="10.7109375" style="1" customWidth="1"/>
    <col min="4362" max="4362" width="9" style="1" customWidth="1"/>
    <col min="4363" max="4363" width="9.140625" style="1" customWidth="1"/>
    <col min="4364" max="4364" width="10" style="1" customWidth="1"/>
    <col min="4365" max="4365" width="1.7109375" style="1" customWidth="1"/>
    <col min="4366" max="4366" width="18.140625" style="1" customWidth="1"/>
    <col min="4367" max="4367" width="2" style="1" customWidth="1"/>
    <col min="4368" max="4368" width="13.85546875" style="1" customWidth="1"/>
    <col min="4369" max="4369" width="6.85546875" style="1"/>
    <col min="4370" max="4370" width="10.140625" style="1" bestFit="1" customWidth="1"/>
    <col min="4371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4" width="11.42578125" style="1" customWidth="1"/>
    <col min="4615" max="4615" width="13.140625" style="1" customWidth="1"/>
    <col min="4616" max="4616" width="11.140625" style="1" customWidth="1"/>
    <col min="4617" max="4617" width="10.7109375" style="1" customWidth="1"/>
    <col min="4618" max="4618" width="9" style="1" customWidth="1"/>
    <col min="4619" max="4619" width="9.140625" style="1" customWidth="1"/>
    <col min="4620" max="4620" width="10" style="1" customWidth="1"/>
    <col min="4621" max="4621" width="1.7109375" style="1" customWidth="1"/>
    <col min="4622" max="4622" width="18.140625" style="1" customWidth="1"/>
    <col min="4623" max="4623" width="2" style="1" customWidth="1"/>
    <col min="4624" max="4624" width="13.85546875" style="1" customWidth="1"/>
    <col min="4625" max="4625" width="6.85546875" style="1"/>
    <col min="4626" max="4626" width="10.140625" style="1" bestFit="1" customWidth="1"/>
    <col min="4627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70" width="11.42578125" style="1" customWidth="1"/>
    <col min="4871" max="4871" width="13.140625" style="1" customWidth="1"/>
    <col min="4872" max="4872" width="11.140625" style="1" customWidth="1"/>
    <col min="4873" max="4873" width="10.7109375" style="1" customWidth="1"/>
    <col min="4874" max="4874" width="9" style="1" customWidth="1"/>
    <col min="4875" max="4875" width="9.140625" style="1" customWidth="1"/>
    <col min="4876" max="4876" width="10" style="1" customWidth="1"/>
    <col min="4877" max="4877" width="1.7109375" style="1" customWidth="1"/>
    <col min="4878" max="4878" width="18.140625" style="1" customWidth="1"/>
    <col min="4879" max="4879" width="2" style="1" customWidth="1"/>
    <col min="4880" max="4880" width="13.85546875" style="1" customWidth="1"/>
    <col min="4881" max="4881" width="6.85546875" style="1"/>
    <col min="4882" max="4882" width="10.140625" style="1" bestFit="1" customWidth="1"/>
    <col min="4883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6" width="11.42578125" style="1" customWidth="1"/>
    <col min="5127" max="5127" width="13.140625" style="1" customWidth="1"/>
    <col min="5128" max="5128" width="11.140625" style="1" customWidth="1"/>
    <col min="5129" max="5129" width="10.7109375" style="1" customWidth="1"/>
    <col min="5130" max="5130" width="9" style="1" customWidth="1"/>
    <col min="5131" max="5131" width="9.140625" style="1" customWidth="1"/>
    <col min="5132" max="5132" width="10" style="1" customWidth="1"/>
    <col min="5133" max="5133" width="1.7109375" style="1" customWidth="1"/>
    <col min="5134" max="5134" width="18.140625" style="1" customWidth="1"/>
    <col min="5135" max="5135" width="2" style="1" customWidth="1"/>
    <col min="5136" max="5136" width="13.85546875" style="1" customWidth="1"/>
    <col min="5137" max="5137" width="6.85546875" style="1"/>
    <col min="5138" max="5138" width="10.140625" style="1" bestFit="1" customWidth="1"/>
    <col min="5139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2" width="11.42578125" style="1" customWidth="1"/>
    <col min="5383" max="5383" width="13.140625" style="1" customWidth="1"/>
    <col min="5384" max="5384" width="11.140625" style="1" customWidth="1"/>
    <col min="5385" max="5385" width="10.7109375" style="1" customWidth="1"/>
    <col min="5386" max="5386" width="9" style="1" customWidth="1"/>
    <col min="5387" max="5387" width="9.140625" style="1" customWidth="1"/>
    <col min="5388" max="5388" width="10" style="1" customWidth="1"/>
    <col min="5389" max="5389" width="1.7109375" style="1" customWidth="1"/>
    <col min="5390" max="5390" width="18.140625" style="1" customWidth="1"/>
    <col min="5391" max="5391" width="2" style="1" customWidth="1"/>
    <col min="5392" max="5392" width="13.85546875" style="1" customWidth="1"/>
    <col min="5393" max="5393" width="6.85546875" style="1"/>
    <col min="5394" max="5394" width="10.140625" style="1" bestFit="1" customWidth="1"/>
    <col min="5395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8" width="11.42578125" style="1" customWidth="1"/>
    <col min="5639" max="5639" width="13.140625" style="1" customWidth="1"/>
    <col min="5640" max="5640" width="11.140625" style="1" customWidth="1"/>
    <col min="5641" max="5641" width="10.7109375" style="1" customWidth="1"/>
    <col min="5642" max="5642" width="9" style="1" customWidth="1"/>
    <col min="5643" max="5643" width="9.140625" style="1" customWidth="1"/>
    <col min="5644" max="5644" width="10" style="1" customWidth="1"/>
    <col min="5645" max="5645" width="1.7109375" style="1" customWidth="1"/>
    <col min="5646" max="5646" width="18.140625" style="1" customWidth="1"/>
    <col min="5647" max="5647" width="2" style="1" customWidth="1"/>
    <col min="5648" max="5648" width="13.85546875" style="1" customWidth="1"/>
    <col min="5649" max="5649" width="6.85546875" style="1"/>
    <col min="5650" max="5650" width="10.140625" style="1" bestFit="1" customWidth="1"/>
    <col min="5651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4" width="11.42578125" style="1" customWidth="1"/>
    <col min="5895" max="5895" width="13.140625" style="1" customWidth="1"/>
    <col min="5896" max="5896" width="11.140625" style="1" customWidth="1"/>
    <col min="5897" max="5897" width="10.7109375" style="1" customWidth="1"/>
    <col min="5898" max="5898" width="9" style="1" customWidth="1"/>
    <col min="5899" max="5899" width="9.140625" style="1" customWidth="1"/>
    <col min="5900" max="5900" width="10" style="1" customWidth="1"/>
    <col min="5901" max="5901" width="1.7109375" style="1" customWidth="1"/>
    <col min="5902" max="5902" width="18.140625" style="1" customWidth="1"/>
    <col min="5903" max="5903" width="2" style="1" customWidth="1"/>
    <col min="5904" max="5904" width="13.85546875" style="1" customWidth="1"/>
    <col min="5905" max="5905" width="6.85546875" style="1"/>
    <col min="5906" max="5906" width="10.140625" style="1" bestFit="1" customWidth="1"/>
    <col min="5907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50" width="11.42578125" style="1" customWidth="1"/>
    <col min="6151" max="6151" width="13.140625" style="1" customWidth="1"/>
    <col min="6152" max="6152" width="11.140625" style="1" customWidth="1"/>
    <col min="6153" max="6153" width="10.7109375" style="1" customWidth="1"/>
    <col min="6154" max="6154" width="9" style="1" customWidth="1"/>
    <col min="6155" max="6155" width="9.140625" style="1" customWidth="1"/>
    <col min="6156" max="6156" width="10" style="1" customWidth="1"/>
    <col min="6157" max="6157" width="1.7109375" style="1" customWidth="1"/>
    <col min="6158" max="6158" width="18.140625" style="1" customWidth="1"/>
    <col min="6159" max="6159" width="2" style="1" customWidth="1"/>
    <col min="6160" max="6160" width="13.85546875" style="1" customWidth="1"/>
    <col min="6161" max="6161" width="6.85546875" style="1"/>
    <col min="6162" max="6162" width="10.140625" style="1" bestFit="1" customWidth="1"/>
    <col min="6163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6" width="11.42578125" style="1" customWidth="1"/>
    <col min="6407" max="6407" width="13.140625" style="1" customWidth="1"/>
    <col min="6408" max="6408" width="11.140625" style="1" customWidth="1"/>
    <col min="6409" max="6409" width="10.7109375" style="1" customWidth="1"/>
    <col min="6410" max="6410" width="9" style="1" customWidth="1"/>
    <col min="6411" max="6411" width="9.140625" style="1" customWidth="1"/>
    <col min="6412" max="6412" width="10" style="1" customWidth="1"/>
    <col min="6413" max="6413" width="1.7109375" style="1" customWidth="1"/>
    <col min="6414" max="6414" width="18.140625" style="1" customWidth="1"/>
    <col min="6415" max="6415" width="2" style="1" customWidth="1"/>
    <col min="6416" max="6416" width="13.85546875" style="1" customWidth="1"/>
    <col min="6417" max="6417" width="6.85546875" style="1"/>
    <col min="6418" max="6418" width="10.140625" style="1" bestFit="1" customWidth="1"/>
    <col min="6419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2" width="11.42578125" style="1" customWidth="1"/>
    <col min="6663" max="6663" width="13.140625" style="1" customWidth="1"/>
    <col min="6664" max="6664" width="11.140625" style="1" customWidth="1"/>
    <col min="6665" max="6665" width="10.7109375" style="1" customWidth="1"/>
    <col min="6666" max="6666" width="9" style="1" customWidth="1"/>
    <col min="6667" max="6667" width="9.140625" style="1" customWidth="1"/>
    <col min="6668" max="6668" width="10" style="1" customWidth="1"/>
    <col min="6669" max="6669" width="1.7109375" style="1" customWidth="1"/>
    <col min="6670" max="6670" width="18.140625" style="1" customWidth="1"/>
    <col min="6671" max="6671" width="2" style="1" customWidth="1"/>
    <col min="6672" max="6672" width="13.85546875" style="1" customWidth="1"/>
    <col min="6673" max="6673" width="6.85546875" style="1"/>
    <col min="6674" max="6674" width="10.140625" style="1" bestFit="1" customWidth="1"/>
    <col min="6675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8" width="11.42578125" style="1" customWidth="1"/>
    <col min="6919" max="6919" width="13.140625" style="1" customWidth="1"/>
    <col min="6920" max="6920" width="11.140625" style="1" customWidth="1"/>
    <col min="6921" max="6921" width="10.7109375" style="1" customWidth="1"/>
    <col min="6922" max="6922" width="9" style="1" customWidth="1"/>
    <col min="6923" max="6923" width="9.140625" style="1" customWidth="1"/>
    <col min="6924" max="6924" width="10" style="1" customWidth="1"/>
    <col min="6925" max="6925" width="1.7109375" style="1" customWidth="1"/>
    <col min="6926" max="6926" width="18.140625" style="1" customWidth="1"/>
    <col min="6927" max="6927" width="2" style="1" customWidth="1"/>
    <col min="6928" max="6928" width="13.85546875" style="1" customWidth="1"/>
    <col min="6929" max="6929" width="6.85546875" style="1"/>
    <col min="6930" max="6930" width="10.140625" style="1" bestFit="1" customWidth="1"/>
    <col min="6931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4" width="11.42578125" style="1" customWidth="1"/>
    <col min="7175" max="7175" width="13.140625" style="1" customWidth="1"/>
    <col min="7176" max="7176" width="11.140625" style="1" customWidth="1"/>
    <col min="7177" max="7177" width="10.7109375" style="1" customWidth="1"/>
    <col min="7178" max="7178" width="9" style="1" customWidth="1"/>
    <col min="7179" max="7179" width="9.140625" style="1" customWidth="1"/>
    <col min="7180" max="7180" width="10" style="1" customWidth="1"/>
    <col min="7181" max="7181" width="1.7109375" style="1" customWidth="1"/>
    <col min="7182" max="7182" width="18.140625" style="1" customWidth="1"/>
    <col min="7183" max="7183" width="2" style="1" customWidth="1"/>
    <col min="7184" max="7184" width="13.85546875" style="1" customWidth="1"/>
    <col min="7185" max="7185" width="6.85546875" style="1"/>
    <col min="7186" max="7186" width="10.140625" style="1" bestFit="1" customWidth="1"/>
    <col min="7187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30" width="11.42578125" style="1" customWidth="1"/>
    <col min="7431" max="7431" width="13.140625" style="1" customWidth="1"/>
    <col min="7432" max="7432" width="11.140625" style="1" customWidth="1"/>
    <col min="7433" max="7433" width="10.7109375" style="1" customWidth="1"/>
    <col min="7434" max="7434" width="9" style="1" customWidth="1"/>
    <col min="7435" max="7435" width="9.140625" style="1" customWidth="1"/>
    <col min="7436" max="7436" width="10" style="1" customWidth="1"/>
    <col min="7437" max="7437" width="1.7109375" style="1" customWidth="1"/>
    <col min="7438" max="7438" width="18.140625" style="1" customWidth="1"/>
    <col min="7439" max="7439" width="2" style="1" customWidth="1"/>
    <col min="7440" max="7440" width="13.85546875" style="1" customWidth="1"/>
    <col min="7441" max="7441" width="6.85546875" style="1"/>
    <col min="7442" max="7442" width="10.140625" style="1" bestFit="1" customWidth="1"/>
    <col min="7443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6" width="11.42578125" style="1" customWidth="1"/>
    <col min="7687" max="7687" width="13.140625" style="1" customWidth="1"/>
    <col min="7688" max="7688" width="11.140625" style="1" customWidth="1"/>
    <col min="7689" max="7689" width="10.7109375" style="1" customWidth="1"/>
    <col min="7690" max="7690" width="9" style="1" customWidth="1"/>
    <col min="7691" max="7691" width="9.140625" style="1" customWidth="1"/>
    <col min="7692" max="7692" width="10" style="1" customWidth="1"/>
    <col min="7693" max="7693" width="1.7109375" style="1" customWidth="1"/>
    <col min="7694" max="7694" width="18.140625" style="1" customWidth="1"/>
    <col min="7695" max="7695" width="2" style="1" customWidth="1"/>
    <col min="7696" max="7696" width="13.85546875" style="1" customWidth="1"/>
    <col min="7697" max="7697" width="6.85546875" style="1"/>
    <col min="7698" max="7698" width="10.140625" style="1" bestFit="1" customWidth="1"/>
    <col min="7699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2" width="11.42578125" style="1" customWidth="1"/>
    <col min="7943" max="7943" width="13.140625" style="1" customWidth="1"/>
    <col min="7944" max="7944" width="11.140625" style="1" customWidth="1"/>
    <col min="7945" max="7945" width="10.7109375" style="1" customWidth="1"/>
    <col min="7946" max="7946" width="9" style="1" customWidth="1"/>
    <col min="7947" max="7947" width="9.140625" style="1" customWidth="1"/>
    <col min="7948" max="7948" width="10" style="1" customWidth="1"/>
    <col min="7949" max="7949" width="1.7109375" style="1" customWidth="1"/>
    <col min="7950" max="7950" width="18.140625" style="1" customWidth="1"/>
    <col min="7951" max="7951" width="2" style="1" customWidth="1"/>
    <col min="7952" max="7952" width="13.85546875" style="1" customWidth="1"/>
    <col min="7953" max="7953" width="6.85546875" style="1"/>
    <col min="7954" max="7954" width="10.140625" style="1" bestFit="1" customWidth="1"/>
    <col min="7955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8" width="11.42578125" style="1" customWidth="1"/>
    <col min="8199" max="8199" width="13.140625" style="1" customWidth="1"/>
    <col min="8200" max="8200" width="11.140625" style="1" customWidth="1"/>
    <col min="8201" max="8201" width="10.7109375" style="1" customWidth="1"/>
    <col min="8202" max="8202" width="9" style="1" customWidth="1"/>
    <col min="8203" max="8203" width="9.140625" style="1" customWidth="1"/>
    <col min="8204" max="8204" width="10" style="1" customWidth="1"/>
    <col min="8205" max="8205" width="1.7109375" style="1" customWidth="1"/>
    <col min="8206" max="8206" width="18.140625" style="1" customWidth="1"/>
    <col min="8207" max="8207" width="2" style="1" customWidth="1"/>
    <col min="8208" max="8208" width="13.85546875" style="1" customWidth="1"/>
    <col min="8209" max="8209" width="6.85546875" style="1"/>
    <col min="8210" max="8210" width="10.140625" style="1" bestFit="1" customWidth="1"/>
    <col min="8211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4" width="11.42578125" style="1" customWidth="1"/>
    <col min="8455" max="8455" width="13.140625" style="1" customWidth="1"/>
    <col min="8456" max="8456" width="11.140625" style="1" customWidth="1"/>
    <col min="8457" max="8457" width="10.7109375" style="1" customWidth="1"/>
    <col min="8458" max="8458" width="9" style="1" customWidth="1"/>
    <col min="8459" max="8459" width="9.140625" style="1" customWidth="1"/>
    <col min="8460" max="8460" width="10" style="1" customWidth="1"/>
    <col min="8461" max="8461" width="1.7109375" style="1" customWidth="1"/>
    <col min="8462" max="8462" width="18.140625" style="1" customWidth="1"/>
    <col min="8463" max="8463" width="2" style="1" customWidth="1"/>
    <col min="8464" max="8464" width="13.85546875" style="1" customWidth="1"/>
    <col min="8465" max="8465" width="6.85546875" style="1"/>
    <col min="8466" max="8466" width="10.140625" style="1" bestFit="1" customWidth="1"/>
    <col min="8467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10" width="11.42578125" style="1" customWidth="1"/>
    <col min="8711" max="8711" width="13.140625" style="1" customWidth="1"/>
    <col min="8712" max="8712" width="11.140625" style="1" customWidth="1"/>
    <col min="8713" max="8713" width="10.7109375" style="1" customWidth="1"/>
    <col min="8714" max="8714" width="9" style="1" customWidth="1"/>
    <col min="8715" max="8715" width="9.140625" style="1" customWidth="1"/>
    <col min="8716" max="8716" width="10" style="1" customWidth="1"/>
    <col min="8717" max="8717" width="1.7109375" style="1" customWidth="1"/>
    <col min="8718" max="8718" width="18.140625" style="1" customWidth="1"/>
    <col min="8719" max="8719" width="2" style="1" customWidth="1"/>
    <col min="8720" max="8720" width="13.85546875" style="1" customWidth="1"/>
    <col min="8721" max="8721" width="6.85546875" style="1"/>
    <col min="8722" max="8722" width="10.140625" style="1" bestFit="1" customWidth="1"/>
    <col min="8723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6" width="11.42578125" style="1" customWidth="1"/>
    <col min="8967" max="8967" width="13.140625" style="1" customWidth="1"/>
    <col min="8968" max="8968" width="11.140625" style="1" customWidth="1"/>
    <col min="8969" max="8969" width="10.7109375" style="1" customWidth="1"/>
    <col min="8970" max="8970" width="9" style="1" customWidth="1"/>
    <col min="8971" max="8971" width="9.140625" style="1" customWidth="1"/>
    <col min="8972" max="8972" width="10" style="1" customWidth="1"/>
    <col min="8973" max="8973" width="1.7109375" style="1" customWidth="1"/>
    <col min="8974" max="8974" width="18.140625" style="1" customWidth="1"/>
    <col min="8975" max="8975" width="2" style="1" customWidth="1"/>
    <col min="8976" max="8976" width="13.85546875" style="1" customWidth="1"/>
    <col min="8977" max="8977" width="6.85546875" style="1"/>
    <col min="8978" max="8978" width="10.140625" style="1" bestFit="1" customWidth="1"/>
    <col min="8979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2" width="11.42578125" style="1" customWidth="1"/>
    <col min="9223" max="9223" width="13.140625" style="1" customWidth="1"/>
    <col min="9224" max="9224" width="11.140625" style="1" customWidth="1"/>
    <col min="9225" max="9225" width="10.7109375" style="1" customWidth="1"/>
    <col min="9226" max="9226" width="9" style="1" customWidth="1"/>
    <col min="9227" max="9227" width="9.140625" style="1" customWidth="1"/>
    <col min="9228" max="9228" width="10" style="1" customWidth="1"/>
    <col min="9229" max="9229" width="1.7109375" style="1" customWidth="1"/>
    <col min="9230" max="9230" width="18.140625" style="1" customWidth="1"/>
    <col min="9231" max="9231" width="2" style="1" customWidth="1"/>
    <col min="9232" max="9232" width="13.85546875" style="1" customWidth="1"/>
    <col min="9233" max="9233" width="6.85546875" style="1"/>
    <col min="9234" max="9234" width="10.140625" style="1" bestFit="1" customWidth="1"/>
    <col min="9235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8" width="11.42578125" style="1" customWidth="1"/>
    <col min="9479" max="9479" width="13.140625" style="1" customWidth="1"/>
    <col min="9480" max="9480" width="11.140625" style="1" customWidth="1"/>
    <col min="9481" max="9481" width="10.7109375" style="1" customWidth="1"/>
    <col min="9482" max="9482" width="9" style="1" customWidth="1"/>
    <col min="9483" max="9483" width="9.140625" style="1" customWidth="1"/>
    <col min="9484" max="9484" width="10" style="1" customWidth="1"/>
    <col min="9485" max="9485" width="1.7109375" style="1" customWidth="1"/>
    <col min="9486" max="9486" width="18.140625" style="1" customWidth="1"/>
    <col min="9487" max="9487" width="2" style="1" customWidth="1"/>
    <col min="9488" max="9488" width="13.85546875" style="1" customWidth="1"/>
    <col min="9489" max="9489" width="6.85546875" style="1"/>
    <col min="9490" max="9490" width="10.140625" style="1" bestFit="1" customWidth="1"/>
    <col min="9491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4" width="11.42578125" style="1" customWidth="1"/>
    <col min="9735" max="9735" width="13.140625" style="1" customWidth="1"/>
    <col min="9736" max="9736" width="11.140625" style="1" customWidth="1"/>
    <col min="9737" max="9737" width="10.7109375" style="1" customWidth="1"/>
    <col min="9738" max="9738" width="9" style="1" customWidth="1"/>
    <col min="9739" max="9739" width="9.140625" style="1" customWidth="1"/>
    <col min="9740" max="9740" width="10" style="1" customWidth="1"/>
    <col min="9741" max="9741" width="1.7109375" style="1" customWidth="1"/>
    <col min="9742" max="9742" width="18.140625" style="1" customWidth="1"/>
    <col min="9743" max="9743" width="2" style="1" customWidth="1"/>
    <col min="9744" max="9744" width="13.85546875" style="1" customWidth="1"/>
    <col min="9745" max="9745" width="6.85546875" style="1"/>
    <col min="9746" max="9746" width="10.140625" style="1" bestFit="1" customWidth="1"/>
    <col min="9747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90" width="11.42578125" style="1" customWidth="1"/>
    <col min="9991" max="9991" width="13.140625" style="1" customWidth="1"/>
    <col min="9992" max="9992" width="11.140625" style="1" customWidth="1"/>
    <col min="9993" max="9993" width="10.7109375" style="1" customWidth="1"/>
    <col min="9994" max="9994" width="9" style="1" customWidth="1"/>
    <col min="9995" max="9995" width="9.140625" style="1" customWidth="1"/>
    <col min="9996" max="9996" width="10" style="1" customWidth="1"/>
    <col min="9997" max="9997" width="1.7109375" style="1" customWidth="1"/>
    <col min="9998" max="9998" width="18.140625" style="1" customWidth="1"/>
    <col min="9999" max="9999" width="2" style="1" customWidth="1"/>
    <col min="10000" max="10000" width="13.85546875" style="1" customWidth="1"/>
    <col min="10001" max="10001" width="6.85546875" style="1"/>
    <col min="10002" max="10002" width="10.140625" style="1" bestFit="1" customWidth="1"/>
    <col min="10003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6" width="11.42578125" style="1" customWidth="1"/>
    <col min="10247" max="10247" width="13.140625" style="1" customWidth="1"/>
    <col min="10248" max="10248" width="11.140625" style="1" customWidth="1"/>
    <col min="10249" max="10249" width="10.7109375" style="1" customWidth="1"/>
    <col min="10250" max="10250" width="9" style="1" customWidth="1"/>
    <col min="10251" max="10251" width="9.140625" style="1" customWidth="1"/>
    <col min="10252" max="10252" width="10" style="1" customWidth="1"/>
    <col min="10253" max="10253" width="1.7109375" style="1" customWidth="1"/>
    <col min="10254" max="10254" width="18.140625" style="1" customWidth="1"/>
    <col min="10255" max="10255" width="2" style="1" customWidth="1"/>
    <col min="10256" max="10256" width="13.85546875" style="1" customWidth="1"/>
    <col min="10257" max="10257" width="6.85546875" style="1"/>
    <col min="10258" max="10258" width="10.140625" style="1" bestFit="1" customWidth="1"/>
    <col min="10259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2" width="11.42578125" style="1" customWidth="1"/>
    <col min="10503" max="10503" width="13.140625" style="1" customWidth="1"/>
    <col min="10504" max="10504" width="11.140625" style="1" customWidth="1"/>
    <col min="10505" max="10505" width="10.7109375" style="1" customWidth="1"/>
    <col min="10506" max="10506" width="9" style="1" customWidth="1"/>
    <col min="10507" max="10507" width="9.140625" style="1" customWidth="1"/>
    <col min="10508" max="10508" width="10" style="1" customWidth="1"/>
    <col min="10509" max="10509" width="1.7109375" style="1" customWidth="1"/>
    <col min="10510" max="10510" width="18.140625" style="1" customWidth="1"/>
    <col min="10511" max="10511" width="2" style="1" customWidth="1"/>
    <col min="10512" max="10512" width="13.85546875" style="1" customWidth="1"/>
    <col min="10513" max="10513" width="6.85546875" style="1"/>
    <col min="10514" max="10514" width="10.140625" style="1" bestFit="1" customWidth="1"/>
    <col min="10515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8" width="11.42578125" style="1" customWidth="1"/>
    <col min="10759" max="10759" width="13.140625" style="1" customWidth="1"/>
    <col min="10760" max="10760" width="11.140625" style="1" customWidth="1"/>
    <col min="10761" max="10761" width="10.7109375" style="1" customWidth="1"/>
    <col min="10762" max="10762" width="9" style="1" customWidth="1"/>
    <col min="10763" max="10763" width="9.140625" style="1" customWidth="1"/>
    <col min="10764" max="10764" width="10" style="1" customWidth="1"/>
    <col min="10765" max="10765" width="1.7109375" style="1" customWidth="1"/>
    <col min="10766" max="10766" width="18.140625" style="1" customWidth="1"/>
    <col min="10767" max="10767" width="2" style="1" customWidth="1"/>
    <col min="10768" max="10768" width="13.85546875" style="1" customWidth="1"/>
    <col min="10769" max="10769" width="6.85546875" style="1"/>
    <col min="10770" max="10770" width="10.140625" style="1" bestFit="1" customWidth="1"/>
    <col min="10771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4" width="11.42578125" style="1" customWidth="1"/>
    <col min="11015" max="11015" width="13.140625" style="1" customWidth="1"/>
    <col min="11016" max="11016" width="11.140625" style="1" customWidth="1"/>
    <col min="11017" max="11017" width="10.7109375" style="1" customWidth="1"/>
    <col min="11018" max="11018" width="9" style="1" customWidth="1"/>
    <col min="11019" max="11019" width="9.140625" style="1" customWidth="1"/>
    <col min="11020" max="11020" width="10" style="1" customWidth="1"/>
    <col min="11021" max="11021" width="1.7109375" style="1" customWidth="1"/>
    <col min="11022" max="11022" width="18.140625" style="1" customWidth="1"/>
    <col min="11023" max="11023" width="2" style="1" customWidth="1"/>
    <col min="11024" max="11024" width="13.85546875" style="1" customWidth="1"/>
    <col min="11025" max="11025" width="6.85546875" style="1"/>
    <col min="11026" max="11026" width="10.140625" style="1" bestFit="1" customWidth="1"/>
    <col min="11027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70" width="11.42578125" style="1" customWidth="1"/>
    <col min="11271" max="11271" width="13.140625" style="1" customWidth="1"/>
    <col min="11272" max="11272" width="11.140625" style="1" customWidth="1"/>
    <col min="11273" max="11273" width="10.7109375" style="1" customWidth="1"/>
    <col min="11274" max="11274" width="9" style="1" customWidth="1"/>
    <col min="11275" max="11275" width="9.140625" style="1" customWidth="1"/>
    <col min="11276" max="11276" width="10" style="1" customWidth="1"/>
    <col min="11277" max="11277" width="1.7109375" style="1" customWidth="1"/>
    <col min="11278" max="11278" width="18.140625" style="1" customWidth="1"/>
    <col min="11279" max="11279" width="2" style="1" customWidth="1"/>
    <col min="11280" max="11280" width="13.85546875" style="1" customWidth="1"/>
    <col min="11281" max="11281" width="6.85546875" style="1"/>
    <col min="11282" max="11282" width="10.140625" style="1" bestFit="1" customWidth="1"/>
    <col min="11283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6" width="11.42578125" style="1" customWidth="1"/>
    <col min="11527" max="11527" width="13.140625" style="1" customWidth="1"/>
    <col min="11528" max="11528" width="11.140625" style="1" customWidth="1"/>
    <col min="11529" max="11529" width="10.7109375" style="1" customWidth="1"/>
    <col min="11530" max="11530" width="9" style="1" customWidth="1"/>
    <col min="11531" max="11531" width="9.140625" style="1" customWidth="1"/>
    <col min="11532" max="11532" width="10" style="1" customWidth="1"/>
    <col min="11533" max="11533" width="1.7109375" style="1" customWidth="1"/>
    <col min="11534" max="11534" width="18.140625" style="1" customWidth="1"/>
    <col min="11535" max="11535" width="2" style="1" customWidth="1"/>
    <col min="11536" max="11536" width="13.85546875" style="1" customWidth="1"/>
    <col min="11537" max="11537" width="6.85546875" style="1"/>
    <col min="11538" max="11538" width="10.140625" style="1" bestFit="1" customWidth="1"/>
    <col min="11539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2" width="11.42578125" style="1" customWidth="1"/>
    <col min="11783" max="11783" width="13.140625" style="1" customWidth="1"/>
    <col min="11784" max="11784" width="11.140625" style="1" customWidth="1"/>
    <col min="11785" max="11785" width="10.7109375" style="1" customWidth="1"/>
    <col min="11786" max="11786" width="9" style="1" customWidth="1"/>
    <col min="11787" max="11787" width="9.140625" style="1" customWidth="1"/>
    <col min="11788" max="11788" width="10" style="1" customWidth="1"/>
    <col min="11789" max="11789" width="1.7109375" style="1" customWidth="1"/>
    <col min="11790" max="11790" width="18.140625" style="1" customWidth="1"/>
    <col min="11791" max="11791" width="2" style="1" customWidth="1"/>
    <col min="11792" max="11792" width="13.85546875" style="1" customWidth="1"/>
    <col min="11793" max="11793" width="6.85546875" style="1"/>
    <col min="11794" max="11794" width="10.140625" style="1" bestFit="1" customWidth="1"/>
    <col min="11795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8" width="11.42578125" style="1" customWidth="1"/>
    <col min="12039" max="12039" width="13.140625" style="1" customWidth="1"/>
    <col min="12040" max="12040" width="11.140625" style="1" customWidth="1"/>
    <col min="12041" max="12041" width="10.7109375" style="1" customWidth="1"/>
    <col min="12042" max="12042" width="9" style="1" customWidth="1"/>
    <col min="12043" max="12043" width="9.140625" style="1" customWidth="1"/>
    <col min="12044" max="12044" width="10" style="1" customWidth="1"/>
    <col min="12045" max="12045" width="1.7109375" style="1" customWidth="1"/>
    <col min="12046" max="12046" width="18.140625" style="1" customWidth="1"/>
    <col min="12047" max="12047" width="2" style="1" customWidth="1"/>
    <col min="12048" max="12048" width="13.85546875" style="1" customWidth="1"/>
    <col min="12049" max="12049" width="6.85546875" style="1"/>
    <col min="12050" max="12050" width="10.140625" style="1" bestFit="1" customWidth="1"/>
    <col min="12051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4" width="11.42578125" style="1" customWidth="1"/>
    <col min="12295" max="12295" width="13.140625" style="1" customWidth="1"/>
    <col min="12296" max="12296" width="11.140625" style="1" customWidth="1"/>
    <col min="12297" max="12297" width="10.7109375" style="1" customWidth="1"/>
    <col min="12298" max="12298" width="9" style="1" customWidth="1"/>
    <col min="12299" max="12299" width="9.140625" style="1" customWidth="1"/>
    <col min="12300" max="12300" width="10" style="1" customWidth="1"/>
    <col min="12301" max="12301" width="1.7109375" style="1" customWidth="1"/>
    <col min="12302" max="12302" width="18.140625" style="1" customWidth="1"/>
    <col min="12303" max="12303" width="2" style="1" customWidth="1"/>
    <col min="12304" max="12304" width="13.85546875" style="1" customWidth="1"/>
    <col min="12305" max="12305" width="6.85546875" style="1"/>
    <col min="12306" max="12306" width="10.140625" style="1" bestFit="1" customWidth="1"/>
    <col min="12307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50" width="11.42578125" style="1" customWidth="1"/>
    <col min="12551" max="12551" width="13.140625" style="1" customWidth="1"/>
    <col min="12552" max="12552" width="11.140625" style="1" customWidth="1"/>
    <col min="12553" max="12553" width="10.7109375" style="1" customWidth="1"/>
    <col min="12554" max="12554" width="9" style="1" customWidth="1"/>
    <col min="12555" max="12555" width="9.140625" style="1" customWidth="1"/>
    <col min="12556" max="12556" width="10" style="1" customWidth="1"/>
    <col min="12557" max="12557" width="1.7109375" style="1" customWidth="1"/>
    <col min="12558" max="12558" width="18.140625" style="1" customWidth="1"/>
    <col min="12559" max="12559" width="2" style="1" customWidth="1"/>
    <col min="12560" max="12560" width="13.85546875" style="1" customWidth="1"/>
    <col min="12561" max="12561" width="6.85546875" style="1"/>
    <col min="12562" max="12562" width="10.140625" style="1" bestFit="1" customWidth="1"/>
    <col min="12563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6" width="11.42578125" style="1" customWidth="1"/>
    <col min="12807" max="12807" width="13.140625" style="1" customWidth="1"/>
    <col min="12808" max="12808" width="11.140625" style="1" customWidth="1"/>
    <col min="12809" max="12809" width="10.7109375" style="1" customWidth="1"/>
    <col min="12810" max="12810" width="9" style="1" customWidth="1"/>
    <col min="12811" max="12811" width="9.140625" style="1" customWidth="1"/>
    <col min="12812" max="12812" width="10" style="1" customWidth="1"/>
    <col min="12813" max="12813" width="1.7109375" style="1" customWidth="1"/>
    <col min="12814" max="12814" width="18.140625" style="1" customWidth="1"/>
    <col min="12815" max="12815" width="2" style="1" customWidth="1"/>
    <col min="12816" max="12816" width="13.85546875" style="1" customWidth="1"/>
    <col min="12817" max="12817" width="6.85546875" style="1"/>
    <col min="12818" max="12818" width="10.140625" style="1" bestFit="1" customWidth="1"/>
    <col min="12819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2" width="11.42578125" style="1" customWidth="1"/>
    <col min="13063" max="13063" width="13.140625" style="1" customWidth="1"/>
    <col min="13064" max="13064" width="11.140625" style="1" customWidth="1"/>
    <col min="13065" max="13065" width="10.7109375" style="1" customWidth="1"/>
    <col min="13066" max="13066" width="9" style="1" customWidth="1"/>
    <col min="13067" max="13067" width="9.140625" style="1" customWidth="1"/>
    <col min="13068" max="13068" width="10" style="1" customWidth="1"/>
    <col min="13069" max="13069" width="1.7109375" style="1" customWidth="1"/>
    <col min="13070" max="13070" width="18.140625" style="1" customWidth="1"/>
    <col min="13071" max="13071" width="2" style="1" customWidth="1"/>
    <col min="13072" max="13072" width="13.85546875" style="1" customWidth="1"/>
    <col min="13073" max="13073" width="6.85546875" style="1"/>
    <col min="13074" max="13074" width="10.140625" style="1" bestFit="1" customWidth="1"/>
    <col min="13075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8" width="11.42578125" style="1" customWidth="1"/>
    <col min="13319" max="13319" width="13.140625" style="1" customWidth="1"/>
    <col min="13320" max="13320" width="11.140625" style="1" customWidth="1"/>
    <col min="13321" max="13321" width="10.7109375" style="1" customWidth="1"/>
    <col min="13322" max="13322" width="9" style="1" customWidth="1"/>
    <col min="13323" max="13323" width="9.140625" style="1" customWidth="1"/>
    <col min="13324" max="13324" width="10" style="1" customWidth="1"/>
    <col min="13325" max="13325" width="1.7109375" style="1" customWidth="1"/>
    <col min="13326" max="13326" width="18.140625" style="1" customWidth="1"/>
    <col min="13327" max="13327" width="2" style="1" customWidth="1"/>
    <col min="13328" max="13328" width="13.85546875" style="1" customWidth="1"/>
    <col min="13329" max="13329" width="6.85546875" style="1"/>
    <col min="13330" max="13330" width="10.140625" style="1" bestFit="1" customWidth="1"/>
    <col min="13331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4" width="11.42578125" style="1" customWidth="1"/>
    <col min="13575" max="13575" width="13.140625" style="1" customWidth="1"/>
    <col min="13576" max="13576" width="11.140625" style="1" customWidth="1"/>
    <col min="13577" max="13577" width="10.7109375" style="1" customWidth="1"/>
    <col min="13578" max="13578" width="9" style="1" customWidth="1"/>
    <col min="13579" max="13579" width="9.140625" style="1" customWidth="1"/>
    <col min="13580" max="13580" width="10" style="1" customWidth="1"/>
    <col min="13581" max="13581" width="1.7109375" style="1" customWidth="1"/>
    <col min="13582" max="13582" width="18.140625" style="1" customWidth="1"/>
    <col min="13583" max="13583" width="2" style="1" customWidth="1"/>
    <col min="13584" max="13584" width="13.85546875" style="1" customWidth="1"/>
    <col min="13585" max="13585" width="6.85546875" style="1"/>
    <col min="13586" max="13586" width="10.140625" style="1" bestFit="1" customWidth="1"/>
    <col min="13587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30" width="11.42578125" style="1" customWidth="1"/>
    <col min="13831" max="13831" width="13.140625" style="1" customWidth="1"/>
    <col min="13832" max="13832" width="11.140625" style="1" customWidth="1"/>
    <col min="13833" max="13833" width="10.7109375" style="1" customWidth="1"/>
    <col min="13834" max="13834" width="9" style="1" customWidth="1"/>
    <col min="13835" max="13835" width="9.140625" style="1" customWidth="1"/>
    <col min="13836" max="13836" width="10" style="1" customWidth="1"/>
    <col min="13837" max="13837" width="1.7109375" style="1" customWidth="1"/>
    <col min="13838" max="13838" width="18.140625" style="1" customWidth="1"/>
    <col min="13839" max="13839" width="2" style="1" customWidth="1"/>
    <col min="13840" max="13840" width="13.85546875" style="1" customWidth="1"/>
    <col min="13841" max="13841" width="6.85546875" style="1"/>
    <col min="13842" max="13842" width="10.140625" style="1" bestFit="1" customWidth="1"/>
    <col min="13843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6" width="11.42578125" style="1" customWidth="1"/>
    <col min="14087" max="14087" width="13.140625" style="1" customWidth="1"/>
    <col min="14088" max="14088" width="11.140625" style="1" customWidth="1"/>
    <col min="14089" max="14089" width="10.7109375" style="1" customWidth="1"/>
    <col min="14090" max="14090" width="9" style="1" customWidth="1"/>
    <col min="14091" max="14091" width="9.140625" style="1" customWidth="1"/>
    <col min="14092" max="14092" width="10" style="1" customWidth="1"/>
    <col min="14093" max="14093" width="1.7109375" style="1" customWidth="1"/>
    <col min="14094" max="14094" width="18.140625" style="1" customWidth="1"/>
    <col min="14095" max="14095" width="2" style="1" customWidth="1"/>
    <col min="14096" max="14096" width="13.85546875" style="1" customWidth="1"/>
    <col min="14097" max="14097" width="6.85546875" style="1"/>
    <col min="14098" max="14098" width="10.140625" style="1" bestFit="1" customWidth="1"/>
    <col min="14099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2" width="11.42578125" style="1" customWidth="1"/>
    <col min="14343" max="14343" width="13.140625" style="1" customWidth="1"/>
    <col min="14344" max="14344" width="11.140625" style="1" customWidth="1"/>
    <col min="14345" max="14345" width="10.7109375" style="1" customWidth="1"/>
    <col min="14346" max="14346" width="9" style="1" customWidth="1"/>
    <col min="14347" max="14347" width="9.140625" style="1" customWidth="1"/>
    <col min="14348" max="14348" width="10" style="1" customWidth="1"/>
    <col min="14349" max="14349" width="1.7109375" style="1" customWidth="1"/>
    <col min="14350" max="14350" width="18.140625" style="1" customWidth="1"/>
    <col min="14351" max="14351" width="2" style="1" customWidth="1"/>
    <col min="14352" max="14352" width="13.85546875" style="1" customWidth="1"/>
    <col min="14353" max="14353" width="6.85546875" style="1"/>
    <col min="14354" max="14354" width="10.140625" style="1" bestFit="1" customWidth="1"/>
    <col min="14355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8" width="11.42578125" style="1" customWidth="1"/>
    <col min="14599" max="14599" width="13.140625" style="1" customWidth="1"/>
    <col min="14600" max="14600" width="11.140625" style="1" customWidth="1"/>
    <col min="14601" max="14601" width="10.7109375" style="1" customWidth="1"/>
    <col min="14602" max="14602" width="9" style="1" customWidth="1"/>
    <col min="14603" max="14603" width="9.140625" style="1" customWidth="1"/>
    <col min="14604" max="14604" width="10" style="1" customWidth="1"/>
    <col min="14605" max="14605" width="1.7109375" style="1" customWidth="1"/>
    <col min="14606" max="14606" width="18.140625" style="1" customWidth="1"/>
    <col min="14607" max="14607" width="2" style="1" customWidth="1"/>
    <col min="14608" max="14608" width="13.85546875" style="1" customWidth="1"/>
    <col min="14609" max="14609" width="6.85546875" style="1"/>
    <col min="14610" max="14610" width="10.140625" style="1" bestFit="1" customWidth="1"/>
    <col min="14611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4" width="11.42578125" style="1" customWidth="1"/>
    <col min="14855" max="14855" width="13.140625" style="1" customWidth="1"/>
    <col min="14856" max="14856" width="11.140625" style="1" customWidth="1"/>
    <col min="14857" max="14857" width="10.7109375" style="1" customWidth="1"/>
    <col min="14858" max="14858" width="9" style="1" customWidth="1"/>
    <col min="14859" max="14859" width="9.140625" style="1" customWidth="1"/>
    <col min="14860" max="14860" width="10" style="1" customWidth="1"/>
    <col min="14861" max="14861" width="1.7109375" style="1" customWidth="1"/>
    <col min="14862" max="14862" width="18.140625" style="1" customWidth="1"/>
    <col min="14863" max="14863" width="2" style="1" customWidth="1"/>
    <col min="14864" max="14864" width="13.85546875" style="1" customWidth="1"/>
    <col min="14865" max="14865" width="6.85546875" style="1"/>
    <col min="14866" max="14866" width="10.140625" style="1" bestFit="1" customWidth="1"/>
    <col min="14867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10" width="11.42578125" style="1" customWidth="1"/>
    <col min="15111" max="15111" width="13.140625" style="1" customWidth="1"/>
    <col min="15112" max="15112" width="11.140625" style="1" customWidth="1"/>
    <col min="15113" max="15113" width="10.7109375" style="1" customWidth="1"/>
    <col min="15114" max="15114" width="9" style="1" customWidth="1"/>
    <col min="15115" max="15115" width="9.140625" style="1" customWidth="1"/>
    <col min="15116" max="15116" width="10" style="1" customWidth="1"/>
    <col min="15117" max="15117" width="1.7109375" style="1" customWidth="1"/>
    <col min="15118" max="15118" width="18.140625" style="1" customWidth="1"/>
    <col min="15119" max="15119" width="2" style="1" customWidth="1"/>
    <col min="15120" max="15120" width="13.85546875" style="1" customWidth="1"/>
    <col min="15121" max="15121" width="6.85546875" style="1"/>
    <col min="15122" max="15122" width="10.140625" style="1" bestFit="1" customWidth="1"/>
    <col min="15123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6" width="11.42578125" style="1" customWidth="1"/>
    <col min="15367" max="15367" width="13.140625" style="1" customWidth="1"/>
    <col min="15368" max="15368" width="11.140625" style="1" customWidth="1"/>
    <col min="15369" max="15369" width="10.7109375" style="1" customWidth="1"/>
    <col min="15370" max="15370" width="9" style="1" customWidth="1"/>
    <col min="15371" max="15371" width="9.140625" style="1" customWidth="1"/>
    <col min="15372" max="15372" width="10" style="1" customWidth="1"/>
    <col min="15373" max="15373" width="1.7109375" style="1" customWidth="1"/>
    <col min="15374" max="15374" width="18.140625" style="1" customWidth="1"/>
    <col min="15375" max="15375" width="2" style="1" customWidth="1"/>
    <col min="15376" max="15376" width="13.85546875" style="1" customWidth="1"/>
    <col min="15377" max="15377" width="6.85546875" style="1"/>
    <col min="15378" max="15378" width="10.140625" style="1" bestFit="1" customWidth="1"/>
    <col min="15379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2" width="11.42578125" style="1" customWidth="1"/>
    <col min="15623" max="15623" width="13.140625" style="1" customWidth="1"/>
    <col min="15624" max="15624" width="11.140625" style="1" customWidth="1"/>
    <col min="15625" max="15625" width="10.7109375" style="1" customWidth="1"/>
    <col min="15626" max="15626" width="9" style="1" customWidth="1"/>
    <col min="15627" max="15627" width="9.140625" style="1" customWidth="1"/>
    <col min="15628" max="15628" width="10" style="1" customWidth="1"/>
    <col min="15629" max="15629" width="1.7109375" style="1" customWidth="1"/>
    <col min="15630" max="15630" width="18.140625" style="1" customWidth="1"/>
    <col min="15631" max="15631" width="2" style="1" customWidth="1"/>
    <col min="15632" max="15632" width="13.85546875" style="1" customWidth="1"/>
    <col min="15633" max="15633" width="6.85546875" style="1"/>
    <col min="15634" max="15634" width="10.140625" style="1" bestFit="1" customWidth="1"/>
    <col min="15635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8" width="11.42578125" style="1" customWidth="1"/>
    <col min="15879" max="15879" width="13.140625" style="1" customWidth="1"/>
    <col min="15880" max="15880" width="11.140625" style="1" customWidth="1"/>
    <col min="15881" max="15881" width="10.7109375" style="1" customWidth="1"/>
    <col min="15882" max="15882" width="9" style="1" customWidth="1"/>
    <col min="15883" max="15883" width="9.140625" style="1" customWidth="1"/>
    <col min="15884" max="15884" width="10" style="1" customWidth="1"/>
    <col min="15885" max="15885" width="1.7109375" style="1" customWidth="1"/>
    <col min="15886" max="15886" width="18.140625" style="1" customWidth="1"/>
    <col min="15887" max="15887" width="2" style="1" customWidth="1"/>
    <col min="15888" max="15888" width="13.85546875" style="1" customWidth="1"/>
    <col min="15889" max="15889" width="6.85546875" style="1"/>
    <col min="15890" max="15890" width="10.140625" style="1" bestFit="1" customWidth="1"/>
    <col min="15891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4" width="11.42578125" style="1" customWidth="1"/>
    <col min="16135" max="16135" width="13.140625" style="1" customWidth="1"/>
    <col min="16136" max="16136" width="11.140625" style="1" customWidth="1"/>
    <col min="16137" max="16137" width="10.7109375" style="1" customWidth="1"/>
    <col min="16138" max="16138" width="9" style="1" customWidth="1"/>
    <col min="16139" max="16139" width="9.140625" style="1" customWidth="1"/>
    <col min="16140" max="16140" width="10" style="1" customWidth="1"/>
    <col min="16141" max="16141" width="1.7109375" style="1" customWidth="1"/>
    <col min="16142" max="16142" width="18.140625" style="1" customWidth="1"/>
    <col min="16143" max="16143" width="2" style="1" customWidth="1"/>
    <col min="16144" max="16144" width="13.85546875" style="1" customWidth="1"/>
    <col min="16145" max="16145" width="6.85546875" style="1"/>
    <col min="16146" max="16146" width="10.140625" style="1" bestFit="1" customWidth="1"/>
    <col min="16147" max="16384" width="6.85546875" style="1"/>
  </cols>
  <sheetData>
    <row r="1" spans="1:33" ht="48" customHeight="1" x14ac:dyDescent="0.2">
      <c r="A1" s="59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P1" s="2">
        <v>2024</v>
      </c>
    </row>
    <row r="2" spans="1:33" ht="33" customHeight="1" x14ac:dyDescent="0.2">
      <c r="A2" s="3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  <c r="N2" s="5" t="s">
        <v>2</v>
      </c>
    </row>
    <row r="3" spans="1:33" ht="81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1" t="s">
        <v>13</v>
      </c>
      <c r="L3" s="13" t="s">
        <v>14</v>
      </c>
      <c r="M3" s="14"/>
      <c r="N3" s="9" t="s">
        <v>15</v>
      </c>
      <c r="O3" s="15"/>
      <c r="P3" s="9" t="s">
        <v>16</v>
      </c>
    </row>
    <row r="4" spans="1:33" ht="15" customHeight="1" x14ac:dyDescent="0.2">
      <c r="A4" s="16" t="s">
        <v>17</v>
      </c>
      <c r="B4" s="17">
        <v>681710</v>
      </c>
      <c r="C4" s="18"/>
      <c r="D4" s="19"/>
      <c r="E4" s="20"/>
      <c r="F4" s="20"/>
      <c r="G4" s="19"/>
      <c r="H4" s="21"/>
      <c r="I4" s="19">
        <v>14580</v>
      </c>
      <c r="J4" s="19"/>
      <c r="K4" s="19"/>
      <c r="L4" s="40">
        <v>500</v>
      </c>
      <c r="M4" s="47"/>
      <c r="N4" s="48">
        <v>47261.432159576238</v>
      </c>
      <c r="O4" s="49"/>
      <c r="P4" s="24">
        <f t="shared" ref="P4:P35" si="0">SUM(B4:N4)</f>
        <v>744051.43215957622</v>
      </c>
    </row>
    <row r="5" spans="1:33" ht="15" customHeight="1" x14ac:dyDescent="0.2">
      <c r="A5" s="16" t="s">
        <v>18</v>
      </c>
      <c r="B5" s="17">
        <v>636590</v>
      </c>
      <c r="C5" s="18"/>
      <c r="D5" s="19"/>
      <c r="E5" s="20">
        <f>887490+17840</f>
        <v>905330</v>
      </c>
      <c r="F5" s="20"/>
      <c r="G5" s="19">
        <v>330210</v>
      </c>
      <c r="H5" s="21"/>
      <c r="I5" s="19">
        <v>24860</v>
      </c>
      <c r="J5" s="19"/>
      <c r="K5" s="19"/>
      <c r="L5" s="40">
        <v>1550</v>
      </c>
      <c r="M5" s="47"/>
      <c r="N5" s="48">
        <v>223925.9771964399</v>
      </c>
      <c r="O5" s="49"/>
      <c r="P5" s="24">
        <f t="shared" si="0"/>
        <v>2122465.9771964401</v>
      </c>
    </row>
    <row r="6" spans="1:33" ht="15" customHeight="1" x14ac:dyDescent="0.2">
      <c r="A6" s="16" t="s">
        <v>19</v>
      </c>
      <c r="B6" s="17">
        <v>1392390</v>
      </c>
      <c r="C6" s="18"/>
      <c r="D6" s="19"/>
      <c r="E6" s="20"/>
      <c r="F6" s="20"/>
      <c r="G6" s="19">
        <v>340310</v>
      </c>
      <c r="H6" s="21">
        <v>43240</v>
      </c>
      <c r="I6" s="19">
        <v>6710</v>
      </c>
      <c r="J6" s="19"/>
      <c r="K6" s="19"/>
      <c r="L6" s="40">
        <v>1500</v>
      </c>
      <c r="M6" s="47"/>
      <c r="N6" s="48">
        <v>195167.56909700335</v>
      </c>
      <c r="O6" s="49"/>
      <c r="P6" s="24">
        <f t="shared" si="0"/>
        <v>1979317.5690970034</v>
      </c>
    </row>
    <row r="7" spans="1:33" ht="25.5" customHeight="1" x14ac:dyDescent="0.2">
      <c r="A7" s="16" t="s">
        <v>20</v>
      </c>
      <c r="B7" s="17">
        <v>1797410</v>
      </c>
      <c r="C7" s="18"/>
      <c r="D7" s="19"/>
      <c r="E7" s="20"/>
      <c r="F7" s="20"/>
      <c r="G7" s="19">
        <v>282850</v>
      </c>
      <c r="H7" s="21">
        <v>51200</v>
      </c>
      <c r="I7" s="19">
        <v>5010</v>
      </c>
      <c r="J7" s="19"/>
      <c r="K7" s="19"/>
      <c r="L7" s="40">
        <v>1050</v>
      </c>
      <c r="M7" s="47"/>
      <c r="N7" s="48">
        <v>101722.93849590224</v>
      </c>
      <c r="O7" s="49"/>
      <c r="P7" s="24">
        <f t="shared" si="0"/>
        <v>2239242.9384959023</v>
      </c>
    </row>
    <row r="8" spans="1:33" ht="15" customHeight="1" x14ac:dyDescent="0.2">
      <c r="A8" s="16" t="s">
        <v>21</v>
      </c>
      <c r="B8" s="17">
        <v>122350</v>
      </c>
      <c r="C8" s="26">
        <v>73780</v>
      </c>
      <c r="D8" s="19"/>
      <c r="E8" s="20"/>
      <c r="F8" s="20"/>
      <c r="G8" s="19"/>
      <c r="H8" s="21"/>
      <c r="I8" s="19"/>
      <c r="J8" s="19"/>
      <c r="K8" s="19"/>
      <c r="L8" s="40">
        <v>0</v>
      </c>
      <c r="M8" s="47"/>
      <c r="N8" s="48">
        <v>0</v>
      </c>
      <c r="O8" s="49"/>
      <c r="P8" s="24">
        <f t="shared" si="0"/>
        <v>196130</v>
      </c>
    </row>
    <row r="9" spans="1:33" ht="15" customHeight="1" x14ac:dyDescent="0.2">
      <c r="A9" s="16" t="s">
        <v>22</v>
      </c>
      <c r="B9" s="17">
        <v>10163860</v>
      </c>
      <c r="C9" s="18"/>
      <c r="D9" s="19"/>
      <c r="E9" s="20">
        <v>38980</v>
      </c>
      <c r="F9" s="20">
        <v>7986330</v>
      </c>
      <c r="G9" s="19">
        <v>9167050</v>
      </c>
      <c r="H9" s="21"/>
      <c r="I9" s="19">
        <v>336490</v>
      </c>
      <c r="J9" s="19">
        <v>62680</v>
      </c>
      <c r="K9" s="19"/>
      <c r="L9" s="40">
        <v>0</v>
      </c>
      <c r="M9" s="47"/>
      <c r="N9" s="48">
        <v>1258903.508877147</v>
      </c>
      <c r="O9" s="49"/>
      <c r="P9" s="24">
        <f t="shared" si="0"/>
        <v>29014293.508877147</v>
      </c>
    </row>
    <row r="10" spans="1:33" ht="15" customHeight="1" x14ac:dyDescent="0.2">
      <c r="A10" s="16" t="s">
        <v>23</v>
      </c>
      <c r="B10" s="17">
        <v>735350</v>
      </c>
      <c r="C10" s="18"/>
      <c r="D10" s="19"/>
      <c r="E10" s="20">
        <f>291410+2070</f>
        <v>293480</v>
      </c>
      <c r="F10" s="20">
        <v>766840</v>
      </c>
      <c r="G10" s="19">
        <v>456570</v>
      </c>
      <c r="H10" s="21">
        <v>18940</v>
      </c>
      <c r="I10" s="19">
        <v>6220</v>
      </c>
      <c r="J10" s="19"/>
      <c r="K10" s="19"/>
      <c r="L10" s="40">
        <v>300</v>
      </c>
      <c r="M10" s="47"/>
      <c r="N10" s="48">
        <v>138266.05193459798</v>
      </c>
      <c r="O10" s="49"/>
      <c r="P10" s="24">
        <f t="shared" si="0"/>
        <v>2415966.051934598</v>
      </c>
    </row>
    <row r="11" spans="1:33" s="50" customFormat="1" ht="15" customHeight="1" x14ac:dyDescent="0.2">
      <c r="A11" s="16" t="s">
        <v>24</v>
      </c>
      <c r="B11" s="17">
        <v>287210</v>
      </c>
      <c r="C11" s="18"/>
      <c r="D11" s="19"/>
      <c r="E11" s="20">
        <v>570500</v>
      </c>
      <c r="F11" s="20"/>
      <c r="G11" s="19"/>
      <c r="H11" s="21"/>
      <c r="I11" s="19"/>
      <c r="J11" s="19"/>
      <c r="K11" s="19"/>
      <c r="L11" s="40">
        <v>0</v>
      </c>
      <c r="M11" s="47"/>
      <c r="N11" s="48">
        <v>22372.388732556752</v>
      </c>
      <c r="O11" s="49"/>
      <c r="P11" s="24">
        <f t="shared" si="0"/>
        <v>880082.38873255672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" customHeight="1" x14ac:dyDescent="0.2">
      <c r="A12" s="16" t="s">
        <v>25</v>
      </c>
      <c r="B12" s="17">
        <v>770890</v>
      </c>
      <c r="C12" s="18">
        <v>847010</v>
      </c>
      <c r="D12" s="19"/>
      <c r="E12" s="20">
        <v>6670</v>
      </c>
      <c r="F12" s="20"/>
      <c r="G12" s="19"/>
      <c r="H12" s="21"/>
      <c r="I12" s="19">
        <v>47470</v>
      </c>
      <c r="J12" s="19"/>
      <c r="K12" s="19"/>
      <c r="L12" s="40">
        <v>1400</v>
      </c>
      <c r="M12" s="47"/>
      <c r="N12" s="48">
        <v>129899.27854829241</v>
      </c>
      <c r="O12" s="49"/>
      <c r="P12" s="24">
        <f t="shared" si="0"/>
        <v>1803339.2785482924</v>
      </c>
    </row>
    <row r="13" spans="1:33" ht="24" customHeight="1" x14ac:dyDescent="0.2">
      <c r="A13" s="16" t="s">
        <v>26</v>
      </c>
      <c r="B13" s="17">
        <v>2494260</v>
      </c>
      <c r="C13" s="18"/>
      <c r="D13" s="19"/>
      <c r="E13" s="20"/>
      <c r="F13" s="20"/>
      <c r="G13" s="19">
        <v>566050</v>
      </c>
      <c r="H13" s="21">
        <v>3510</v>
      </c>
      <c r="I13" s="19">
        <v>34440</v>
      </c>
      <c r="J13" s="19"/>
      <c r="K13" s="19"/>
      <c r="L13" s="40">
        <v>850</v>
      </c>
      <c r="M13" s="47"/>
      <c r="N13" s="48">
        <v>289400.53582798602</v>
      </c>
      <c r="O13" s="49"/>
      <c r="P13" s="24">
        <f t="shared" si="0"/>
        <v>3388510.535827986</v>
      </c>
    </row>
    <row r="14" spans="1:33" ht="22.5" customHeight="1" x14ac:dyDescent="0.2">
      <c r="A14" s="16" t="s">
        <v>27</v>
      </c>
      <c r="B14" s="17">
        <v>2340490</v>
      </c>
      <c r="C14" s="18"/>
      <c r="D14" s="19"/>
      <c r="E14" s="20"/>
      <c r="F14" s="20"/>
      <c r="G14" s="19"/>
      <c r="H14" s="21">
        <v>1250</v>
      </c>
      <c r="I14" s="19">
        <v>4510</v>
      </c>
      <c r="J14" s="19"/>
      <c r="K14" s="19"/>
      <c r="L14" s="40">
        <v>500</v>
      </c>
      <c r="M14" s="47"/>
      <c r="N14" s="48">
        <v>31855.930845085564</v>
      </c>
      <c r="O14" s="49"/>
      <c r="P14" s="24">
        <f t="shared" si="0"/>
        <v>2378605.9308450855</v>
      </c>
    </row>
    <row r="15" spans="1:33" ht="21" customHeight="1" x14ac:dyDescent="0.2">
      <c r="A15" s="16" t="s">
        <v>28</v>
      </c>
      <c r="B15" s="17">
        <v>4019880</v>
      </c>
      <c r="C15" s="18">
        <v>377160</v>
      </c>
      <c r="D15" s="19">
        <v>248150</v>
      </c>
      <c r="E15" s="20"/>
      <c r="F15" s="20"/>
      <c r="G15" s="19">
        <v>261080</v>
      </c>
      <c r="H15" s="21">
        <v>17750</v>
      </c>
      <c r="I15" s="19">
        <v>41900</v>
      </c>
      <c r="J15" s="19"/>
      <c r="K15" s="19"/>
      <c r="L15" s="40">
        <v>2000</v>
      </c>
      <c r="M15" s="47"/>
      <c r="N15" s="48">
        <v>196914.25335862261</v>
      </c>
      <c r="O15" s="49"/>
      <c r="P15" s="24">
        <f t="shared" si="0"/>
        <v>5164834.253358623</v>
      </c>
    </row>
    <row r="16" spans="1:33" ht="30" customHeight="1" x14ac:dyDescent="0.2">
      <c r="A16" s="16" t="s">
        <v>29</v>
      </c>
      <c r="B16" s="17">
        <v>2439740</v>
      </c>
      <c r="C16" s="18"/>
      <c r="D16" s="19"/>
      <c r="E16" s="20"/>
      <c r="F16" s="20"/>
      <c r="G16" s="19"/>
      <c r="H16" s="21"/>
      <c r="I16" s="19"/>
      <c r="J16" s="19"/>
      <c r="K16" s="19"/>
      <c r="L16" s="40">
        <v>1300</v>
      </c>
      <c r="M16" s="47"/>
      <c r="N16" s="48">
        <v>239442.43758348384</v>
      </c>
      <c r="O16" s="49"/>
      <c r="P16" s="24">
        <f t="shared" si="0"/>
        <v>2680482.4375834838</v>
      </c>
      <c r="R16" s="25"/>
    </row>
    <row r="17" spans="1:16" ht="15" customHeight="1" x14ac:dyDescent="0.2">
      <c r="A17" s="16" t="s">
        <v>30</v>
      </c>
      <c r="B17" s="17">
        <v>848660</v>
      </c>
      <c r="C17" s="18">
        <v>50840</v>
      </c>
      <c r="D17" s="19"/>
      <c r="E17" s="20"/>
      <c r="F17" s="20"/>
      <c r="G17" s="19"/>
      <c r="H17" s="21">
        <v>32310</v>
      </c>
      <c r="I17" s="19">
        <v>50280</v>
      </c>
      <c r="J17" s="19"/>
      <c r="K17" s="19">
        <v>228890</v>
      </c>
      <c r="L17" s="40">
        <v>600</v>
      </c>
      <c r="M17" s="47"/>
      <c r="N17" s="48">
        <v>0</v>
      </c>
      <c r="O17" s="49"/>
      <c r="P17" s="24">
        <f t="shared" si="0"/>
        <v>1211580</v>
      </c>
    </row>
    <row r="18" spans="1:16" ht="15" customHeight="1" x14ac:dyDescent="0.2">
      <c r="A18" s="16" t="s">
        <v>31</v>
      </c>
      <c r="B18" s="17">
        <v>1598760</v>
      </c>
      <c r="C18" s="18"/>
      <c r="D18" s="19"/>
      <c r="E18" s="20"/>
      <c r="F18" s="20"/>
      <c r="G18" s="19"/>
      <c r="H18" s="21">
        <v>42540</v>
      </c>
      <c r="I18" s="19">
        <v>27540</v>
      </c>
      <c r="J18" s="19"/>
      <c r="K18" s="19"/>
      <c r="L18" s="40">
        <v>0</v>
      </c>
      <c r="M18" s="47"/>
      <c r="N18" s="48">
        <v>12274.5</v>
      </c>
      <c r="O18" s="49"/>
      <c r="P18" s="24">
        <f t="shared" si="0"/>
        <v>1681114.5</v>
      </c>
    </row>
    <row r="19" spans="1:16" ht="15" customHeight="1" x14ac:dyDescent="0.2">
      <c r="A19" s="16" t="s">
        <v>32</v>
      </c>
      <c r="B19" s="17">
        <v>1096070</v>
      </c>
      <c r="C19" s="18"/>
      <c r="D19" s="19"/>
      <c r="E19" s="20"/>
      <c r="F19" s="20"/>
      <c r="G19" s="19">
        <v>360900</v>
      </c>
      <c r="H19" s="21">
        <v>15920</v>
      </c>
      <c r="I19" s="19"/>
      <c r="J19" s="19"/>
      <c r="K19" s="19">
        <v>8260</v>
      </c>
      <c r="L19" s="40">
        <v>0</v>
      </c>
      <c r="M19" s="47"/>
      <c r="N19" s="48">
        <v>96368.556118345223</v>
      </c>
      <c r="O19" s="49"/>
      <c r="P19" s="24">
        <f t="shared" si="0"/>
        <v>1577518.5561183451</v>
      </c>
    </row>
    <row r="20" spans="1:16" ht="15" customHeight="1" x14ac:dyDescent="0.2">
      <c r="A20" s="16" t="s">
        <v>33</v>
      </c>
      <c r="B20" s="17">
        <v>2352550</v>
      </c>
      <c r="C20" s="18"/>
      <c r="D20" s="19"/>
      <c r="E20" s="20"/>
      <c r="F20" s="20"/>
      <c r="G20" s="19">
        <v>999320</v>
      </c>
      <c r="H20" s="21">
        <v>110420</v>
      </c>
      <c r="I20" s="19">
        <v>33780</v>
      </c>
      <c r="J20" s="19"/>
      <c r="K20" s="19"/>
      <c r="L20" s="40">
        <v>900</v>
      </c>
      <c r="M20" s="47"/>
      <c r="N20" s="48">
        <v>381741.64680619584</v>
      </c>
      <c r="O20" s="49"/>
      <c r="P20" s="24">
        <f t="shared" si="0"/>
        <v>3878711.6468061958</v>
      </c>
    </row>
    <row r="21" spans="1:16" ht="15" customHeight="1" x14ac:dyDescent="0.2">
      <c r="A21" s="16" t="s">
        <v>34</v>
      </c>
      <c r="B21" s="17">
        <v>620640</v>
      </c>
      <c r="C21" s="18"/>
      <c r="D21" s="19"/>
      <c r="E21" s="20">
        <v>421090</v>
      </c>
      <c r="F21" s="20"/>
      <c r="G21" s="19"/>
      <c r="H21" s="21">
        <v>6490</v>
      </c>
      <c r="I21" s="19"/>
      <c r="J21" s="19"/>
      <c r="K21" s="19"/>
      <c r="L21" s="40">
        <v>0</v>
      </c>
      <c r="M21" s="47"/>
      <c r="N21" s="48">
        <v>28479.634097733513</v>
      </c>
      <c r="O21" s="49"/>
      <c r="P21" s="24">
        <f t="shared" si="0"/>
        <v>1076699.6340977335</v>
      </c>
    </row>
    <row r="22" spans="1:16" ht="20.25" customHeight="1" x14ac:dyDescent="0.2">
      <c r="A22" s="16" t="s">
        <v>35</v>
      </c>
      <c r="B22" s="17">
        <v>1402380</v>
      </c>
      <c r="C22" s="18">
        <v>469420</v>
      </c>
      <c r="D22" s="19"/>
      <c r="E22" s="20"/>
      <c r="F22" s="20"/>
      <c r="G22" s="19"/>
      <c r="H22" s="21">
        <v>300680</v>
      </c>
      <c r="I22" s="19"/>
      <c r="J22" s="19"/>
      <c r="K22" s="19"/>
      <c r="L22" s="40">
        <v>0</v>
      </c>
      <c r="M22" s="47"/>
      <c r="N22" s="48">
        <v>0</v>
      </c>
      <c r="O22" s="49"/>
      <c r="P22" s="24">
        <f t="shared" si="0"/>
        <v>2172480</v>
      </c>
    </row>
    <row r="23" spans="1:16" ht="15" customHeight="1" x14ac:dyDescent="0.2">
      <c r="A23" s="16" t="s">
        <v>36</v>
      </c>
      <c r="B23" s="17">
        <v>1284510</v>
      </c>
      <c r="C23" s="18"/>
      <c r="D23" s="19"/>
      <c r="E23" s="20"/>
      <c r="F23" s="20"/>
      <c r="G23" s="19">
        <v>8660</v>
      </c>
      <c r="H23" s="21"/>
      <c r="I23" s="19"/>
      <c r="J23" s="19"/>
      <c r="K23" s="19"/>
      <c r="L23" s="40">
        <v>850</v>
      </c>
      <c r="M23" s="47"/>
      <c r="N23" s="48">
        <v>85578.662249196161</v>
      </c>
      <c r="O23" s="49"/>
      <c r="P23" s="24">
        <f t="shared" si="0"/>
        <v>1379598.6622491961</v>
      </c>
    </row>
    <row r="24" spans="1:16" ht="25.5" customHeight="1" x14ac:dyDescent="0.2">
      <c r="A24" s="16" t="s">
        <v>37</v>
      </c>
      <c r="B24" s="17">
        <v>1004030</v>
      </c>
      <c r="C24" s="18"/>
      <c r="D24" s="19">
        <v>107450</v>
      </c>
      <c r="E24" s="20">
        <v>184870</v>
      </c>
      <c r="F24" s="20"/>
      <c r="G24" s="19">
        <v>359500</v>
      </c>
      <c r="H24" s="21">
        <v>46220</v>
      </c>
      <c r="I24" s="19">
        <v>20420</v>
      </c>
      <c r="J24" s="19"/>
      <c r="K24" s="19"/>
      <c r="L24" s="40">
        <v>1100</v>
      </c>
      <c r="M24" s="47"/>
      <c r="N24" s="48">
        <v>165471.15095478785</v>
      </c>
      <c r="O24" s="49"/>
      <c r="P24" s="24">
        <f t="shared" si="0"/>
        <v>1889061.1509547879</v>
      </c>
    </row>
    <row r="25" spans="1:16" ht="15" customHeight="1" x14ac:dyDescent="0.2">
      <c r="A25" s="27" t="s">
        <v>38</v>
      </c>
      <c r="B25" s="17">
        <v>1751130</v>
      </c>
      <c r="C25" s="18"/>
      <c r="D25" s="19"/>
      <c r="E25" s="20"/>
      <c r="F25" s="20"/>
      <c r="G25" s="19"/>
      <c r="H25" s="21"/>
      <c r="I25" s="19">
        <v>7740</v>
      </c>
      <c r="J25" s="19"/>
      <c r="K25" s="19"/>
      <c r="L25" s="40">
        <v>200</v>
      </c>
      <c r="M25" s="47"/>
      <c r="N25" s="48">
        <v>140653.34808525947</v>
      </c>
      <c r="O25" s="49"/>
      <c r="P25" s="24">
        <f t="shared" si="0"/>
        <v>1899723.3480852596</v>
      </c>
    </row>
    <row r="26" spans="1:16" ht="15" customHeight="1" x14ac:dyDescent="0.2">
      <c r="A26" s="16" t="s">
        <v>39</v>
      </c>
      <c r="B26" s="17">
        <v>2149320</v>
      </c>
      <c r="C26" s="18"/>
      <c r="D26" s="19"/>
      <c r="E26" s="20"/>
      <c r="F26" s="20"/>
      <c r="G26" s="19"/>
      <c r="H26" s="21">
        <v>1230</v>
      </c>
      <c r="I26" s="19">
        <v>15550</v>
      </c>
      <c r="J26" s="19"/>
      <c r="K26" s="19"/>
      <c r="L26" s="40">
        <v>950</v>
      </c>
      <c r="M26" s="47"/>
      <c r="N26" s="48">
        <v>135563.46125627705</v>
      </c>
      <c r="O26" s="49"/>
      <c r="P26" s="24">
        <f t="shared" si="0"/>
        <v>2302613.4612562768</v>
      </c>
    </row>
    <row r="27" spans="1:16" ht="15" customHeight="1" x14ac:dyDescent="0.2">
      <c r="A27" s="16" t="s">
        <v>40</v>
      </c>
      <c r="B27" s="17">
        <v>1421880</v>
      </c>
      <c r="C27" s="18"/>
      <c r="D27" s="19"/>
      <c r="E27" s="20"/>
      <c r="F27" s="20"/>
      <c r="G27" s="19"/>
      <c r="H27" s="21"/>
      <c r="I27" s="19"/>
      <c r="J27" s="19"/>
      <c r="K27" s="19">
        <v>237660</v>
      </c>
      <c r="L27" s="40">
        <v>400</v>
      </c>
      <c r="M27" s="47"/>
      <c r="N27" s="48">
        <v>10223.410904110779</v>
      </c>
      <c r="O27" s="49"/>
      <c r="P27" s="24">
        <f t="shared" si="0"/>
        <v>1670163.4109041109</v>
      </c>
    </row>
    <row r="28" spans="1:16" ht="15" customHeight="1" x14ac:dyDescent="0.2">
      <c r="A28" s="16" t="s">
        <v>41</v>
      </c>
      <c r="B28" s="17">
        <v>2057750</v>
      </c>
      <c r="C28" s="18"/>
      <c r="D28" s="19"/>
      <c r="E28" s="20"/>
      <c r="F28" s="20"/>
      <c r="G28" s="19">
        <v>673150</v>
      </c>
      <c r="H28" s="21">
        <v>47810</v>
      </c>
      <c r="I28" s="19">
        <v>22470</v>
      </c>
      <c r="J28" s="19"/>
      <c r="K28" s="19"/>
      <c r="L28" s="40">
        <v>400</v>
      </c>
      <c r="M28" s="47"/>
      <c r="N28" s="48">
        <v>59445.520070215847</v>
      </c>
      <c r="O28" s="49"/>
      <c r="P28" s="24">
        <f t="shared" si="0"/>
        <v>2861025.5200702157</v>
      </c>
    </row>
    <row r="29" spans="1:16" ht="15" customHeight="1" x14ac:dyDescent="0.2">
      <c r="A29" s="16" t="s">
        <v>42</v>
      </c>
      <c r="B29" s="17">
        <v>752840</v>
      </c>
      <c r="C29" s="18"/>
      <c r="D29" s="19"/>
      <c r="E29" s="20"/>
      <c r="F29" s="20"/>
      <c r="G29" s="19"/>
      <c r="H29" s="21">
        <v>11830</v>
      </c>
      <c r="I29" s="19">
        <v>4000</v>
      </c>
      <c r="J29" s="19"/>
      <c r="K29" s="19"/>
      <c r="L29" s="40">
        <v>850</v>
      </c>
      <c r="M29" s="47"/>
      <c r="N29" s="48">
        <v>47698.924208169381</v>
      </c>
      <c r="O29" s="49"/>
      <c r="P29" s="24">
        <f t="shared" si="0"/>
        <v>817218.92420816934</v>
      </c>
    </row>
    <row r="30" spans="1:16" ht="15" customHeight="1" x14ac:dyDescent="0.2">
      <c r="A30" s="16" t="s">
        <v>43</v>
      </c>
      <c r="B30" s="17">
        <v>1258270</v>
      </c>
      <c r="C30" s="18"/>
      <c r="D30" s="19"/>
      <c r="E30" s="22">
        <f>1251260+22520</f>
        <v>1273780</v>
      </c>
      <c r="F30" s="20"/>
      <c r="G30" s="19">
        <v>413390</v>
      </c>
      <c r="H30" s="21">
        <v>71740</v>
      </c>
      <c r="I30" s="19">
        <v>31540</v>
      </c>
      <c r="J30" s="19"/>
      <c r="K30" s="19"/>
      <c r="L30" s="40">
        <v>950</v>
      </c>
      <c r="M30" s="47"/>
      <c r="N30" s="48">
        <v>212915.44042520813</v>
      </c>
      <c r="O30" s="49"/>
      <c r="P30" s="24">
        <f t="shared" si="0"/>
        <v>3262585.4404252083</v>
      </c>
    </row>
    <row r="31" spans="1:16" ht="25.5" customHeight="1" x14ac:dyDescent="0.2">
      <c r="A31" s="16" t="s">
        <v>44</v>
      </c>
      <c r="B31" s="17">
        <v>664330</v>
      </c>
      <c r="C31" s="18"/>
      <c r="D31" s="19"/>
      <c r="E31" s="20">
        <f>1524320+43930</f>
        <v>1568250</v>
      </c>
      <c r="F31" s="20"/>
      <c r="G31" s="19">
        <v>302400</v>
      </c>
      <c r="H31" s="21">
        <v>28810</v>
      </c>
      <c r="I31" s="19">
        <v>28280</v>
      </c>
      <c r="J31" s="19">
        <v>2360</v>
      </c>
      <c r="K31" s="19">
        <v>9010</v>
      </c>
      <c r="L31" s="40">
        <v>250</v>
      </c>
      <c r="M31" s="47"/>
      <c r="N31" s="48">
        <v>162811.95190926208</v>
      </c>
      <c r="O31" s="49"/>
      <c r="P31" s="24">
        <f t="shared" si="0"/>
        <v>2766501.9519092622</v>
      </c>
    </row>
    <row r="32" spans="1:16" ht="15" customHeight="1" x14ac:dyDescent="0.2">
      <c r="A32" s="16" t="s">
        <v>45</v>
      </c>
      <c r="B32" s="17">
        <v>3970270</v>
      </c>
      <c r="C32" s="18"/>
      <c r="D32" s="19">
        <v>16640</v>
      </c>
      <c r="E32" s="20"/>
      <c r="F32" s="20"/>
      <c r="G32" s="19"/>
      <c r="H32" s="21"/>
      <c r="I32" s="19">
        <v>19610</v>
      </c>
      <c r="J32" s="19"/>
      <c r="K32" s="19"/>
      <c r="L32" s="40">
        <v>400</v>
      </c>
      <c r="M32" s="47"/>
      <c r="N32" s="48">
        <v>330354.67391866317</v>
      </c>
      <c r="O32" s="49"/>
      <c r="P32" s="24">
        <f t="shared" si="0"/>
        <v>4337274.6739186635</v>
      </c>
    </row>
    <row r="33" spans="1:16" ht="15" customHeight="1" x14ac:dyDescent="0.2">
      <c r="A33" s="16" t="s">
        <v>46</v>
      </c>
      <c r="B33" s="17">
        <v>595280</v>
      </c>
      <c r="C33" s="18"/>
      <c r="D33" s="19"/>
      <c r="E33" s="20">
        <f>1026860+47420</f>
        <v>1074280</v>
      </c>
      <c r="F33" s="20"/>
      <c r="G33" s="19"/>
      <c r="H33" s="21">
        <v>990</v>
      </c>
      <c r="I33" s="19"/>
      <c r="J33" s="19"/>
      <c r="K33" s="19"/>
      <c r="L33" s="40">
        <v>0</v>
      </c>
      <c r="M33" s="47"/>
      <c r="N33" s="48">
        <v>61928.773174617127</v>
      </c>
      <c r="O33" s="49"/>
      <c r="P33" s="24">
        <f t="shared" si="0"/>
        <v>1732478.7731746172</v>
      </c>
    </row>
    <row r="34" spans="1:16" ht="15" customHeight="1" x14ac:dyDescent="0.2">
      <c r="A34" s="16" t="s">
        <v>47</v>
      </c>
      <c r="B34" s="17">
        <v>1683790</v>
      </c>
      <c r="C34" s="18"/>
      <c r="D34" s="19"/>
      <c r="E34" s="20"/>
      <c r="F34" s="20"/>
      <c r="G34" s="19"/>
      <c r="H34" s="21"/>
      <c r="I34" s="19">
        <v>9900</v>
      </c>
      <c r="J34" s="19"/>
      <c r="K34" s="19"/>
      <c r="L34" s="40">
        <v>0</v>
      </c>
      <c r="M34" s="47"/>
      <c r="N34" s="48">
        <v>161857.39975227113</v>
      </c>
      <c r="O34" s="51"/>
      <c r="P34" s="24">
        <f t="shared" si="0"/>
        <v>1855547.3997522711</v>
      </c>
    </row>
    <row r="35" spans="1:16" ht="15" customHeight="1" x14ac:dyDescent="0.2">
      <c r="A35" s="16" t="s">
        <v>48</v>
      </c>
      <c r="B35" s="17">
        <v>217610</v>
      </c>
      <c r="C35" s="18"/>
      <c r="D35" s="19"/>
      <c r="E35" s="20"/>
      <c r="F35" s="20"/>
      <c r="G35" s="19"/>
      <c r="H35" s="21"/>
      <c r="I35" s="19"/>
      <c r="J35" s="19"/>
      <c r="K35" s="19"/>
      <c r="L35" s="40">
        <v>0</v>
      </c>
      <c r="M35" s="47"/>
      <c r="N35" s="48">
        <v>9944.5906067259402</v>
      </c>
      <c r="O35" s="51"/>
      <c r="P35" s="24">
        <f t="shared" si="0"/>
        <v>227554.59060672595</v>
      </c>
    </row>
    <row r="36" spans="1:16" ht="15" customHeight="1" x14ac:dyDescent="0.2">
      <c r="A36" s="16" t="s">
        <v>49</v>
      </c>
      <c r="B36" s="17">
        <v>924920</v>
      </c>
      <c r="C36" s="18">
        <v>36580</v>
      </c>
      <c r="D36" s="19"/>
      <c r="E36" s="20"/>
      <c r="F36" s="20"/>
      <c r="G36" s="19"/>
      <c r="H36" s="21"/>
      <c r="I36" s="19"/>
      <c r="J36" s="19"/>
      <c r="K36" s="19"/>
      <c r="L36" s="40">
        <v>0</v>
      </c>
      <c r="M36" s="47"/>
      <c r="N36" s="48">
        <v>92510.024664907047</v>
      </c>
      <c r="O36" s="51"/>
      <c r="P36" s="24">
        <f>SUM(B36:N36)</f>
        <v>1054010.024664907</v>
      </c>
    </row>
    <row r="37" spans="1:16" ht="25.5" customHeight="1" x14ac:dyDescent="0.2">
      <c r="A37" s="16" t="s">
        <v>50</v>
      </c>
      <c r="B37" s="17">
        <v>756980</v>
      </c>
      <c r="C37" s="18"/>
      <c r="D37" s="19"/>
      <c r="E37" s="20"/>
      <c r="F37" s="20"/>
      <c r="G37" s="19"/>
      <c r="H37" s="21"/>
      <c r="I37" s="19">
        <v>18920</v>
      </c>
      <c r="J37" s="19"/>
      <c r="K37" s="19"/>
      <c r="L37" s="40">
        <v>0</v>
      </c>
      <c r="M37" s="47"/>
      <c r="N37" s="48">
        <v>31584.143687093758</v>
      </c>
      <c r="O37" s="51"/>
      <c r="P37" s="24">
        <f t="shared" ref="P37:P69" si="1">SUM(B37:N37)</f>
        <v>807484.14368709375</v>
      </c>
    </row>
    <row r="38" spans="1:16" ht="12.75" customHeight="1" x14ac:dyDescent="0.2">
      <c r="A38" s="16" t="s">
        <v>51</v>
      </c>
      <c r="B38" s="17">
        <v>950280</v>
      </c>
      <c r="C38" s="18"/>
      <c r="D38" s="19">
        <v>30610</v>
      </c>
      <c r="E38" s="20"/>
      <c r="F38" s="20"/>
      <c r="G38" s="19"/>
      <c r="H38" s="21"/>
      <c r="I38" s="19"/>
      <c r="J38" s="19"/>
      <c r="K38" s="19"/>
      <c r="L38" s="40">
        <v>150</v>
      </c>
      <c r="M38" s="47"/>
      <c r="N38" s="48">
        <v>17150.243840462859</v>
      </c>
      <c r="O38" s="51"/>
      <c r="P38" s="24">
        <f t="shared" si="1"/>
        <v>998190.24384046288</v>
      </c>
    </row>
    <row r="39" spans="1:16" ht="16.5" customHeight="1" x14ac:dyDescent="0.2">
      <c r="A39" s="16" t="s">
        <v>52</v>
      </c>
      <c r="B39" s="17">
        <v>1504410</v>
      </c>
      <c r="C39" s="18"/>
      <c r="D39" s="19">
        <v>296000</v>
      </c>
      <c r="E39" s="20"/>
      <c r="F39" s="20"/>
      <c r="G39" s="19"/>
      <c r="H39" s="21">
        <v>1830</v>
      </c>
      <c r="I39" s="19">
        <v>8160</v>
      </c>
      <c r="J39" s="19"/>
      <c r="K39" s="19"/>
      <c r="L39" s="40">
        <v>0</v>
      </c>
      <c r="M39" s="47"/>
      <c r="N39" s="48">
        <v>52447.98395507635</v>
      </c>
      <c r="O39" s="51"/>
      <c r="P39" s="24">
        <f t="shared" si="1"/>
        <v>1862847.9839550764</v>
      </c>
    </row>
    <row r="40" spans="1:16" ht="30" customHeight="1" x14ac:dyDescent="0.2">
      <c r="A40" s="16" t="s">
        <v>53</v>
      </c>
      <c r="B40" s="17">
        <v>1341380</v>
      </c>
      <c r="C40" s="18">
        <v>402420</v>
      </c>
      <c r="D40" s="19">
        <v>81450</v>
      </c>
      <c r="E40" s="20"/>
      <c r="F40" s="20"/>
      <c r="G40" s="19"/>
      <c r="H40" s="21">
        <v>4300</v>
      </c>
      <c r="I40" s="19">
        <v>11580</v>
      </c>
      <c r="J40" s="19"/>
      <c r="K40" s="19"/>
      <c r="L40" s="40">
        <v>0</v>
      </c>
      <c r="M40" s="47"/>
      <c r="N40" s="48">
        <v>67370.807142119302</v>
      </c>
      <c r="O40" s="51"/>
      <c r="P40" s="24">
        <f t="shared" si="1"/>
        <v>1908500.8071421194</v>
      </c>
    </row>
    <row r="41" spans="1:16" ht="15" customHeight="1" x14ac:dyDescent="0.2">
      <c r="A41" s="16" t="s">
        <v>54</v>
      </c>
      <c r="B41" s="17">
        <v>2605810</v>
      </c>
      <c r="C41" s="18"/>
      <c r="D41" s="19"/>
      <c r="E41" s="20"/>
      <c r="F41" s="20"/>
      <c r="G41" s="19"/>
      <c r="H41" s="21"/>
      <c r="I41" s="19">
        <v>34530</v>
      </c>
      <c r="J41" s="19"/>
      <c r="K41" s="19"/>
      <c r="L41" s="40">
        <v>0</v>
      </c>
      <c r="M41" s="47"/>
      <c r="N41" s="48">
        <v>61161.853382981011</v>
      </c>
      <c r="O41" s="20"/>
      <c r="P41" s="24">
        <f t="shared" si="1"/>
        <v>2701501.8533829809</v>
      </c>
    </row>
    <row r="42" spans="1:16" ht="15" customHeight="1" x14ac:dyDescent="0.2">
      <c r="A42" s="16" t="s">
        <v>55</v>
      </c>
      <c r="B42" s="17">
        <v>825650</v>
      </c>
      <c r="C42" s="18"/>
      <c r="D42" s="19"/>
      <c r="E42" s="20"/>
      <c r="F42" s="20"/>
      <c r="G42" s="19">
        <v>300670</v>
      </c>
      <c r="H42" s="19">
        <v>28170</v>
      </c>
      <c r="I42" s="19">
        <v>23480</v>
      </c>
      <c r="J42" s="19"/>
      <c r="K42" s="19"/>
      <c r="L42" s="40">
        <v>200</v>
      </c>
      <c r="M42" s="47"/>
      <c r="N42" s="48">
        <v>115162.59321155971</v>
      </c>
      <c r="O42" s="51"/>
      <c r="P42" s="24">
        <f t="shared" si="1"/>
        <v>1293332.5932115598</v>
      </c>
    </row>
    <row r="43" spans="1:16" ht="15" customHeight="1" x14ac:dyDescent="0.2">
      <c r="A43" s="16" t="s">
        <v>56</v>
      </c>
      <c r="B43" s="17">
        <v>926250</v>
      </c>
      <c r="C43" s="18"/>
      <c r="D43" s="19">
        <v>56090</v>
      </c>
      <c r="E43" s="20">
        <f>348190+80750</f>
        <v>428940</v>
      </c>
      <c r="F43" s="20"/>
      <c r="G43" s="19">
        <v>192900</v>
      </c>
      <c r="H43" s="21">
        <v>44310</v>
      </c>
      <c r="I43" s="19">
        <v>120030</v>
      </c>
      <c r="J43" s="19"/>
      <c r="K43" s="19"/>
      <c r="L43" s="40">
        <v>1230</v>
      </c>
      <c r="M43" s="47"/>
      <c r="N43" s="48">
        <v>100461.69945563472</v>
      </c>
      <c r="O43" s="51"/>
      <c r="P43" s="24">
        <f t="shared" si="1"/>
        <v>1870211.6994556347</v>
      </c>
    </row>
    <row r="44" spans="1:16" ht="15" customHeight="1" x14ac:dyDescent="0.2">
      <c r="A44" s="16" t="s">
        <v>57</v>
      </c>
      <c r="B44" s="17">
        <v>1703820</v>
      </c>
      <c r="C44" s="18"/>
      <c r="D44" s="19"/>
      <c r="E44" s="20"/>
      <c r="F44" s="20"/>
      <c r="G44" s="19">
        <v>428010</v>
      </c>
      <c r="H44" s="21">
        <v>38910</v>
      </c>
      <c r="I44" s="19">
        <v>17190</v>
      </c>
      <c r="J44" s="19">
        <v>1730</v>
      </c>
      <c r="K44" s="19"/>
      <c r="L44" s="40">
        <v>0</v>
      </c>
      <c r="M44" s="47"/>
      <c r="N44" s="48">
        <v>147020.91014325773</v>
      </c>
      <c r="O44" s="51"/>
      <c r="P44" s="24">
        <f t="shared" si="1"/>
        <v>2336680.9101432576</v>
      </c>
    </row>
    <row r="45" spans="1:16" ht="15" customHeight="1" x14ac:dyDescent="0.2">
      <c r="A45" s="16" t="s">
        <v>58</v>
      </c>
      <c r="B45" s="17">
        <v>1549860</v>
      </c>
      <c r="C45" s="18"/>
      <c r="D45" s="19"/>
      <c r="E45" s="20">
        <v>359450</v>
      </c>
      <c r="F45" s="20"/>
      <c r="G45" s="19"/>
      <c r="H45" s="21"/>
      <c r="I45" s="19">
        <v>22270</v>
      </c>
      <c r="J45" s="19"/>
      <c r="K45" s="19"/>
      <c r="L45" s="40">
        <v>1100</v>
      </c>
      <c r="M45" s="47"/>
      <c r="N45" s="48">
        <v>215347.81768378906</v>
      </c>
      <c r="O45" s="51"/>
      <c r="P45" s="24">
        <f t="shared" si="1"/>
        <v>2148027.8176837889</v>
      </c>
    </row>
    <row r="46" spans="1:16" ht="15.75" customHeight="1" x14ac:dyDescent="0.2">
      <c r="A46" s="16" t="s">
        <v>59</v>
      </c>
      <c r="B46" s="17">
        <v>1338440</v>
      </c>
      <c r="C46" s="18"/>
      <c r="D46" s="19">
        <v>60380</v>
      </c>
      <c r="E46" s="20">
        <f>1731580+2380</f>
        <v>1733960</v>
      </c>
      <c r="F46" s="20"/>
      <c r="G46" s="19"/>
      <c r="H46" s="21"/>
      <c r="I46" s="19">
        <v>57220</v>
      </c>
      <c r="J46" s="19"/>
      <c r="K46" s="19"/>
      <c r="L46" s="40">
        <v>700</v>
      </c>
      <c r="M46" s="47"/>
      <c r="N46" s="48">
        <v>129801.17473441425</v>
      </c>
      <c r="O46" s="51"/>
      <c r="P46" s="24">
        <f t="shared" si="1"/>
        <v>3320501.1747344141</v>
      </c>
    </row>
    <row r="47" spans="1:16" ht="15" customHeight="1" x14ac:dyDescent="0.2">
      <c r="A47" s="16" t="s">
        <v>60</v>
      </c>
      <c r="B47" s="17">
        <v>1314420</v>
      </c>
      <c r="C47" s="18"/>
      <c r="D47" s="19"/>
      <c r="E47" s="20">
        <v>506070</v>
      </c>
      <c r="F47" s="20"/>
      <c r="G47" s="19"/>
      <c r="H47" s="21">
        <v>39730</v>
      </c>
      <c r="I47" s="19">
        <v>139850</v>
      </c>
      <c r="J47" s="19">
        <v>20820</v>
      </c>
      <c r="K47" s="19"/>
      <c r="L47" s="40">
        <v>950</v>
      </c>
      <c r="M47" s="47"/>
      <c r="N47" s="48">
        <v>192324.3107475494</v>
      </c>
      <c r="O47" s="51"/>
      <c r="P47" s="24">
        <f t="shared" si="1"/>
        <v>2214164.3107475494</v>
      </c>
    </row>
    <row r="48" spans="1:16" ht="15" customHeight="1" x14ac:dyDescent="0.2">
      <c r="A48" s="16" t="s">
        <v>61</v>
      </c>
      <c r="B48" s="17">
        <v>907430</v>
      </c>
      <c r="C48" s="18"/>
      <c r="D48" s="19"/>
      <c r="E48" s="20"/>
      <c r="F48" s="20"/>
      <c r="G48" s="19"/>
      <c r="H48" s="21">
        <v>87260</v>
      </c>
      <c r="I48" s="19"/>
      <c r="J48" s="19"/>
      <c r="K48" s="19"/>
      <c r="L48" s="40">
        <v>0</v>
      </c>
      <c r="M48" s="47"/>
      <c r="N48" s="48">
        <v>117488.5348610651</v>
      </c>
      <c r="O48" s="51"/>
      <c r="P48" s="24">
        <f t="shared" si="1"/>
        <v>1112178.534861065</v>
      </c>
    </row>
    <row r="49" spans="1:18" ht="14.25" customHeight="1" x14ac:dyDescent="0.2">
      <c r="A49" s="27" t="s">
        <v>62</v>
      </c>
      <c r="B49" s="17">
        <v>1975710</v>
      </c>
      <c r="C49" s="18"/>
      <c r="D49" s="19"/>
      <c r="E49" s="20"/>
      <c r="F49" s="20"/>
      <c r="G49" s="19">
        <v>64870</v>
      </c>
      <c r="H49" s="21">
        <v>166140</v>
      </c>
      <c r="I49" s="19"/>
      <c r="J49" s="19"/>
      <c r="K49" s="19"/>
      <c r="L49" s="40">
        <v>2300</v>
      </c>
      <c r="M49" s="47"/>
      <c r="N49" s="48">
        <v>213351.4741022065</v>
      </c>
      <c r="O49" s="51"/>
      <c r="P49" s="24">
        <f>SUM(B49:N49)</f>
        <v>2422371.4741022065</v>
      </c>
    </row>
    <row r="50" spans="1:18" ht="17.25" customHeight="1" x14ac:dyDescent="0.2">
      <c r="A50" s="16" t="s">
        <v>63</v>
      </c>
      <c r="B50" s="17">
        <v>1194650</v>
      </c>
      <c r="C50" s="18"/>
      <c r="D50" s="19"/>
      <c r="E50" s="20"/>
      <c r="F50" s="20"/>
      <c r="G50" s="19"/>
      <c r="H50" s="21">
        <v>79240</v>
      </c>
      <c r="I50" s="19">
        <v>21470</v>
      </c>
      <c r="J50" s="19"/>
      <c r="K50" s="19"/>
      <c r="L50" s="40">
        <v>800</v>
      </c>
      <c r="M50" s="47"/>
      <c r="N50" s="48">
        <v>134580.90695760891</v>
      </c>
      <c r="O50" s="51"/>
      <c r="P50" s="24">
        <f t="shared" si="1"/>
        <v>1430740.9069576089</v>
      </c>
    </row>
    <row r="51" spans="1:18" ht="15" customHeight="1" x14ac:dyDescent="0.2">
      <c r="A51" s="16" t="s">
        <v>64</v>
      </c>
      <c r="B51" s="17">
        <v>4046860</v>
      </c>
      <c r="C51" s="18"/>
      <c r="D51" s="19"/>
      <c r="E51" s="20">
        <f>1246400+292650</f>
        <v>1539050</v>
      </c>
      <c r="F51" s="20"/>
      <c r="G51" s="19">
        <v>448000</v>
      </c>
      <c r="H51" s="21">
        <v>10180</v>
      </c>
      <c r="I51" s="19">
        <v>39100</v>
      </c>
      <c r="J51" s="19"/>
      <c r="K51" s="19">
        <v>124810</v>
      </c>
      <c r="L51" s="40">
        <v>500</v>
      </c>
      <c r="M51" s="47"/>
      <c r="N51" s="48">
        <v>274403.90144740575</v>
      </c>
      <c r="O51" s="51"/>
      <c r="P51" s="24">
        <f t="shared" si="1"/>
        <v>6482903.901447406</v>
      </c>
    </row>
    <row r="52" spans="1:18" ht="15" customHeight="1" x14ac:dyDescent="0.2">
      <c r="A52" s="16" t="s">
        <v>65</v>
      </c>
      <c r="B52" s="17">
        <v>1084920</v>
      </c>
      <c r="C52" s="18"/>
      <c r="D52" s="19"/>
      <c r="E52" s="20"/>
      <c r="F52" s="20"/>
      <c r="G52" s="19">
        <v>100610</v>
      </c>
      <c r="H52" s="21"/>
      <c r="I52" s="19">
        <v>11640</v>
      </c>
      <c r="J52" s="19"/>
      <c r="K52" s="19"/>
      <c r="L52" s="40">
        <v>400</v>
      </c>
      <c r="M52" s="47"/>
      <c r="N52" s="48">
        <v>109522.04309813603</v>
      </c>
      <c r="O52" s="51"/>
      <c r="P52" s="24">
        <f t="shared" si="1"/>
        <v>1307092.0430981361</v>
      </c>
    </row>
    <row r="53" spans="1:18" ht="15" customHeight="1" x14ac:dyDescent="0.2">
      <c r="A53" s="16" t="s">
        <v>66</v>
      </c>
      <c r="B53" s="17">
        <v>54040</v>
      </c>
      <c r="C53" s="18"/>
      <c r="D53" s="19">
        <v>155790</v>
      </c>
      <c r="E53" s="20">
        <f>636580+26390</f>
        <v>662970</v>
      </c>
      <c r="F53" s="20"/>
      <c r="G53" s="19"/>
      <c r="H53" s="21">
        <v>8980</v>
      </c>
      <c r="I53" s="19">
        <v>790</v>
      </c>
      <c r="J53" s="19"/>
      <c r="K53" s="19"/>
      <c r="L53" s="40">
        <v>100</v>
      </c>
      <c r="M53" s="47"/>
      <c r="N53" s="48">
        <v>16987.27338474018</v>
      </c>
      <c r="O53" s="51"/>
      <c r="P53" s="24">
        <f t="shared" si="1"/>
        <v>899657.27338474023</v>
      </c>
    </row>
    <row r="54" spans="1:18" ht="15" customHeight="1" x14ac:dyDescent="0.2">
      <c r="A54" s="16" t="s">
        <v>67</v>
      </c>
      <c r="B54" s="17">
        <v>4339450</v>
      </c>
      <c r="C54" s="18"/>
      <c r="D54" s="19"/>
      <c r="E54" s="20"/>
      <c r="F54" s="20"/>
      <c r="G54" s="19">
        <v>385900</v>
      </c>
      <c r="H54" s="21">
        <v>3600</v>
      </c>
      <c r="I54" s="19">
        <v>169190</v>
      </c>
      <c r="J54" s="19"/>
      <c r="K54" s="19"/>
      <c r="L54" s="40">
        <v>0</v>
      </c>
      <c r="M54" s="47"/>
      <c r="N54" s="48">
        <v>269665.69762070384</v>
      </c>
      <c r="O54" s="51"/>
      <c r="P54" s="24">
        <f t="shared" si="1"/>
        <v>5167805.6976207038</v>
      </c>
    </row>
    <row r="55" spans="1:18" ht="15" customHeight="1" x14ac:dyDescent="0.2">
      <c r="A55" s="16" t="s">
        <v>68</v>
      </c>
      <c r="B55" s="17">
        <v>247540</v>
      </c>
      <c r="C55" s="18"/>
      <c r="D55" s="19"/>
      <c r="E55" s="20"/>
      <c r="F55" s="20"/>
      <c r="G55" s="19">
        <v>1163270</v>
      </c>
      <c r="H55" s="21">
        <v>43150</v>
      </c>
      <c r="I55" s="19"/>
      <c r="J55" s="19"/>
      <c r="K55" s="19"/>
      <c r="L55" s="40">
        <v>0</v>
      </c>
      <c r="M55" s="47"/>
      <c r="N55" s="48">
        <v>123290.2048325036</v>
      </c>
      <c r="O55" s="51"/>
      <c r="P55" s="24">
        <f t="shared" si="1"/>
        <v>1577250.2048325036</v>
      </c>
    </row>
    <row r="56" spans="1:18" ht="15" customHeight="1" x14ac:dyDescent="0.2">
      <c r="A56" s="16" t="s">
        <v>69</v>
      </c>
      <c r="B56" s="17">
        <v>267200</v>
      </c>
      <c r="C56" s="18"/>
      <c r="D56" s="19"/>
      <c r="E56" s="20"/>
      <c r="F56" s="20"/>
      <c r="G56" s="19"/>
      <c r="H56" s="21"/>
      <c r="I56" s="19"/>
      <c r="J56" s="19"/>
      <c r="K56" s="19"/>
      <c r="L56" s="40">
        <v>0</v>
      </c>
      <c r="M56" s="47"/>
      <c r="N56" s="48">
        <v>22528.268879311188</v>
      </c>
      <c r="O56" s="51"/>
      <c r="P56" s="24">
        <f t="shared" si="1"/>
        <v>289728.26887931116</v>
      </c>
    </row>
    <row r="57" spans="1:18" ht="25.5" customHeight="1" x14ac:dyDescent="0.2">
      <c r="A57" s="16" t="s">
        <v>70</v>
      </c>
      <c r="B57" s="17">
        <v>927210</v>
      </c>
      <c r="C57" s="18"/>
      <c r="D57" s="19"/>
      <c r="E57" s="20"/>
      <c r="F57" s="20"/>
      <c r="G57" s="19"/>
      <c r="H57" s="21">
        <v>5710</v>
      </c>
      <c r="I57" s="19">
        <v>5700</v>
      </c>
      <c r="J57" s="19"/>
      <c r="K57" s="19">
        <v>44330</v>
      </c>
      <c r="L57" s="40">
        <v>500</v>
      </c>
      <c r="M57" s="47"/>
      <c r="N57" s="48">
        <v>49107.567380130582</v>
      </c>
      <c r="O57" s="51"/>
      <c r="P57" s="24">
        <f t="shared" si="1"/>
        <v>1032557.5673801305</v>
      </c>
    </row>
    <row r="58" spans="1:18" ht="19.5" customHeight="1" x14ac:dyDescent="0.2">
      <c r="A58" s="16" t="s">
        <v>71</v>
      </c>
      <c r="B58" s="17">
        <v>149660</v>
      </c>
      <c r="C58" s="18"/>
      <c r="D58" s="19">
        <v>324460</v>
      </c>
      <c r="E58" s="20">
        <v>1280280</v>
      </c>
      <c r="F58" s="20"/>
      <c r="G58" s="19">
        <v>58190</v>
      </c>
      <c r="H58" s="21"/>
      <c r="I58" s="19">
        <v>14970</v>
      </c>
      <c r="J58" s="19"/>
      <c r="K58" s="19"/>
      <c r="L58" s="40">
        <v>0</v>
      </c>
      <c r="M58" s="47"/>
      <c r="N58" s="48">
        <v>27120.20113173249</v>
      </c>
      <c r="O58" s="51"/>
      <c r="P58" s="24">
        <f t="shared" si="1"/>
        <v>1854680.2011317324</v>
      </c>
    </row>
    <row r="59" spans="1:18" ht="17.25" customHeight="1" x14ac:dyDescent="0.2">
      <c r="A59" s="16" t="s">
        <v>72</v>
      </c>
      <c r="B59" s="17">
        <v>1462650</v>
      </c>
      <c r="C59" s="18"/>
      <c r="D59" s="19"/>
      <c r="E59" s="20"/>
      <c r="F59" s="20"/>
      <c r="G59" s="19"/>
      <c r="H59" s="21"/>
      <c r="I59" s="19"/>
      <c r="J59" s="19"/>
      <c r="K59" s="19"/>
      <c r="L59" s="40">
        <v>0</v>
      </c>
      <c r="M59" s="47"/>
      <c r="N59" s="48">
        <v>102944.52180107785</v>
      </c>
      <c r="O59" s="51"/>
      <c r="P59" s="24">
        <f t="shared" si="1"/>
        <v>1565594.5218010778</v>
      </c>
      <c r="R59" s="25"/>
    </row>
    <row r="60" spans="1:18" ht="28.5" customHeight="1" x14ac:dyDescent="0.2">
      <c r="A60" s="16" t="s">
        <v>73</v>
      </c>
      <c r="B60" s="17">
        <v>1763220</v>
      </c>
      <c r="C60" s="18"/>
      <c r="D60" s="19">
        <v>9290</v>
      </c>
      <c r="E60" s="20"/>
      <c r="F60" s="20"/>
      <c r="G60" s="19"/>
      <c r="H60" s="21"/>
      <c r="I60" s="19"/>
      <c r="J60" s="19"/>
      <c r="K60" s="19"/>
      <c r="L60" s="40">
        <v>0</v>
      </c>
      <c r="M60" s="47"/>
      <c r="N60" s="48">
        <v>98364.362992131588</v>
      </c>
      <c r="O60" s="51"/>
      <c r="P60" s="24">
        <f t="shared" si="1"/>
        <v>1870874.3629921316</v>
      </c>
      <c r="R60" s="25"/>
    </row>
    <row r="61" spans="1:18" ht="12.75" customHeight="1" x14ac:dyDescent="0.2">
      <c r="A61" s="16" t="s">
        <v>74</v>
      </c>
      <c r="B61" s="17">
        <v>23030</v>
      </c>
      <c r="C61" s="26"/>
      <c r="D61" s="19"/>
      <c r="E61" s="20"/>
      <c r="F61" s="20"/>
      <c r="G61" s="19"/>
      <c r="H61" s="21"/>
      <c r="I61" s="19"/>
      <c r="J61" s="19"/>
      <c r="K61" s="19"/>
      <c r="L61" s="40">
        <v>0</v>
      </c>
      <c r="M61" s="47"/>
      <c r="N61" s="48">
        <v>0</v>
      </c>
      <c r="O61" s="51"/>
      <c r="P61" s="24">
        <f t="shared" si="1"/>
        <v>23030</v>
      </c>
      <c r="R61" s="25"/>
    </row>
    <row r="62" spans="1:18" ht="12.75" customHeight="1" x14ac:dyDescent="0.2">
      <c r="A62" s="16" t="s">
        <v>75</v>
      </c>
      <c r="B62" s="17">
        <v>219300</v>
      </c>
      <c r="C62" s="18"/>
      <c r="D62" s="19"/>
      <c r="E62" s="20"/>
      <c r="F62" s="20"/>
      <c r="G62" s="19"/>
      <c r="H62" s="21"/>
      <c r="I62" s="19"/>
      <c r="J62" s="19"/>
      <c r="K62" s="19"/>
      <c r="L62" s="40">
        <v>0</v>
      </c>
      <c r="M62" s="47"/>
      <c r="N62" s="48">
        <v>1831.0210025312499</v>
      </c>
      <c r="O62" s="51"/>
      <c r="P62" s="24">
        <f t="shared" si="1"/>
        <v>221131.02100253126</v>
      </c>
      <c r="R62" s="25"/>
    </row>
    <row r="63" spans="1:18" ht="12.75" customHeight="1" x14ac:dyDescent="0.2">
      <c r="A63" s="16" t="s">
        <v>76</v>
      </c>
      <c r="B63" s="17"/>
      <c r="C63" s="26"/>
      <c r="D63" s="19"/>
      <c r="E63" s="20"/>
      <c r="F63" s="20"/>
      <c r="G63" s="19"/>
      <c r="H63" s="21"/>
      <c r="I63" s="19"/>
      <c r="J63" s="19"/>
      <c r="K63" s="19"/>
      <c r="L63" s="40">
        <v>0</v>
      </c>
      <c r="M63" s="47"/>
      <c r="N63" s="48">
        <v>0</v>
      </c>
      <c r="O63" s="51"/>
      <c r="P63" s="24">
        <f t="shared" si="1"/>
        <v>0</v>
      </c>
    </row>
    <row r="64" spans="1:18" ht="30.75" customHeight="1" x14ac:dyDescent="0.2">
      <c r="A64" s="16" t="s">
        <v>77</v>
      </c>
      <c r="B64" s="17">
        <v>1286320</v>
      </c>
      <c r="C64" s="18"/>
      <c r="D64" s="19"/>
      <c r="E64" s="20"/>
      <c r="F64" s="20"/>
      <c r="G64" s="19"/>
      <c r="H64" s="21">
        <v>23760</v>
      </c>
      <c r="I64" s="19">
        <v>11820</v>
      </c>
      <c r="J64" s="19"/>
      <c r="K64" s="19"/>
      <c r="L64" s="40">
        <v>200</v>
      </c>
      <c r="M64" s="47"/>
      <c r="N64" s="48">
        <v>88205.317411577998</v>
      </c>
      <c r="O64" s="51"/>
      <c r="P64" s="24">
        <f t="shared" si="1"/>
        <v>1410305.317411578</v>
      </c>
    </row>
    <row r="65" spans="1:16" ht="12.75" customHeight="1" x14ac:dyDescent="0.2">
      <c r="A65" s="16" t="s">
        <v>78</v>
      </c>
      <c r="B65" s="17">
        <v>634460</v>
      </c>
      <c r="C65" s="18"/>
      <c r="D65" s="19"/>
      <c r="E65" s="20"/>
      <c r="F65" s="20"/>
      <c r="G65" s="19">
        <v>459840</v>
      </c>
      <c r="H65" s="21">
        <v>164900</v>
      </c>
      <c r="I65" s="19"/>
      <c r="J65" s="19"/>
      <c r="K65" s="19"/>
      <c r="L65" s="40">
        <v>400</v>
      </c>
      <c r="M65" s="47"/>
      <c r="N65" s="48">
        <v>119348.14821206583</v>
      </c>
      <c r="O65" s="51"/>
      <c r="P65" s="24">
        <f t="shared" si="1"/>
        <v>1378948.1482120659</v>
      </c>
    </row>
    <row r="66" spans="1:16" ht="20.25" customHeight="1" x14ac:dyDescent="0.2">
      <c r="A66" s="16" t="s">
        <v>79</v>
      </c>
      <c r="B66" s="17">
        <v>2817330</v>
      </c>
      <c r="C66" s="18"/>
      <c r="D66" s="19"/>
      <c r="E66" s="20"/>
      <c r="F66" s="20"/>
      <c r="G66" s="19">
        <v>305020</v>
      </c>
      <c r="H66" s="21">
        <v>47930</v>
      </c>
      <c r="I66" s="19"/>
      <c r="J66" s="19"/>
      <c r="K66" s="19"/>
      <c r="L66" s="40">
        <v>0</v>
      </c>
      <c r="M66" s="47"/>
      <c r="N66" s="48">
        <v>83176.225380969961</v>
      </c>
      <c r="O66" s="51"/>
      <c r="P66" s="24">
        <f t="shared" si="1"/>
        <v>3253456.2253809702</v>
      </c>
    </row>
    <row r="67" spans="1:16" ht="15" customHeight="1" x14ac:dyDescent="0.2">
      <c r="A67" s="16" t="s">
        <v>80</v>
      </c>
      <c r="B67" s="17">
        <v>650760</v>
      </c>
      <c r="C67" s="18"/>
      <c r="D67" s="19"/>
      <c r="E67" s="20">
        <f>332540+61400</f>
        <v>393940</v>
      </c>
      <c r="F67" s="20"/>
      <c r="G67" s="19">
        <v>379530</v>
      </c>
      <c r="H67" s="21">
        <v>24120</v>
      </c>
      <c r="I67" s="19">
        <v>19550</v>
      </c>
      <c r="J67" s="19"/>
      <c r="K67" s="19"/>
      <c r="L67" s="40">
        <v>800</v>
      </c>
      <c r="M67" s="47"/>
      <c r="N67" s="48">
        <v>118853.39470880857</v>
      </c>
      <c r="O67" s="51"/>
      <c r="P67" s="24">
        <f t="shared" si="1"/>
        <v>1587553.3947088085</v>
      </c>
    </row>
    <row r="68" spans="1:16" ht="15" customHeight="1" x14ac:dyDescent="0.2">
      <c r="A68" s="16" t="s">
        <v>81</v>
      </c>
      <c r="B68" s="17">
        <v>1746850</v>
      </c>
      <c r="C68" s="18"/>
      <c r="D68" s="19"/>
      <c r="E68" s="20"/>
      <c r="F68" s="20"/>
      <c r="G68" s="19">
        <v>370110</v>
      </c>
      <c r="H68" s="21"/>
      <c r="I68" s="19">
        <v>83180</v>
      </c>
      <c r="J68" s="19"/>
      <c r="K68" s="19"/>
      <c r="L68" s="40">
        <v>0</v>
      </c>
      <c r="M68" s="47"/>
      <c r="N68" s="48">
        <v>261413.42495271476</v>
      </c>
      <c r="O68" s="51"/>
      <c r="P68" s="24">
        <f t="shared" si="1"/>
        <v>2461553.4249527147</v>
      </c>
    </row>
    <row r="69" spans="1:16" ht="15" customHeight="1" x14ac:dyDescent="0.2">
      <c r="A69" s="16" t="s">
        <v>82</v>
      </c>
      <c r="B69" s="17">
        <v>1835990</v>
      </c>
      <c r="C69" s="18">
        <v>262370</v>
      </c>
      <c r="D69" s="19">
        <v>52360</v>
      </c>
      <c r="E69" s="20"/>
      <c r="F69" s="20"/>
      <c r="G69" s="19"/>
      <c r="H69" s="21"/>
      <c r="I69" s="19">
        <v>26680</v>
      </c>
      <c r="J69" s="19"/>
      <c r="K69" s="19"/>
      <c r="L69" s="40">
        <v>0</v>
      </c>
      <c r="M69" s="47"/>
      <c r="N69" s="48">
        <v>0</v>
      </c>
      <c r="O69" s="51"/>
      <c r="P69" s="24">
        <f t="shared" si="1"/>
        <v>2177400</v>
      </c>
    </row>
    <row r="70" spans="1:16" ht="34.5" customHeight="1" x14ac:dyDescent="0.2">
      <c r="A70" s="28" t="s">
        <v>83</v>
      </c>
      <c r="B70" s="29">
        <f>SUM(B4:B69)</f>
        <v>97989000</v>
      </c>
      <c r="C70" s="29">
        <f t="shared" ref="C70:L70" si="2">SUM(C4:C69)</f>
        <v>2519580</v>
      </c>
      <c r="D70" s="29">
        <f>SUM(D4:D69)</f>
        <v>1438670</v>
      </c>
      <c r="E70" s="30">
        <f t="shared" si="2"/>
        <v>13241890</v>
      </c>
      <c r="F70" s="30">
        <f t="shared" si="2"/>
        <v>8753170</v>
      </c>
      <c r="G70" s="31">
        <f t="shared" si="2"/>
        <v>19178360</v>
      </c>
      <c r="H70" s="31">
        <f t="shared" si="2"/>
        <v>1675100</v>
      </c>
      <c r="I70" s="31">
        <f t="shared" si="2"/>
        <v>1650620</v>
      </c>
      <c r="J70" s="31">
        <f t="shared" si="2"/>
        <v>87590</v>
      </c>
      <c r="K70" s="31">
        <f t="shared" si="2"/>
        <v>652960</v>
      </c>
      <c r="L70" s="31">
        <f t="shared" si="2"/>
        <v>29130</v>
      </c>
      <c r="M70" s="32"/>
      <c r="N70" s="52">
        <f>(SUM(N4:N69))</f>
        <v>8432970</v>
      </c>
      <c r="O70" s="33"/>
      <c r="P70" s="34">
        <f>SUM(P4:P69)</f>
        <v>155649039.99999994</v>
      </c>
    </row>
    <row r="71" spans="1:16" ht="21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</row>
    <row r="72" spans="1:16" ht="27.7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</sheetData>
  <mergeCells count="3">
    <mergeCell ref="A1:N1"/>
    <mergeCell ref="B2:L2"/>
    <mergeCell ref="A72:P7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3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Σύνολο</vt:lpstr>
      <vt:lpstr>'2'!Excel_BuiltIn__FilterDatabase</vt:lpstr>
      <vt:lpstr>'2'!Print_Area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ΝΙΚΟΛΑΟΣ ΔΟΥΒΑΛΕΤΑΣ</dc:creator>
  <cp:lastModifiedBy>Καραλιώτας Χρήστος</cp:lastModifiedBy>
  <dcterms:created xsi:type="dcterms:W3CDTF">2025-06-19T07:35:39Z</dcterms:created>
  <dcterms:modified xsi:type="dcterms:W3CDTF">2025-06-19T07:40:27Z</dcterms:modified>
</cp:coreProperties>
</file>